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5\Ostatní\Chrudim_opravy SO\Podklady VZ\"/>
    </mc:Choice>
  </mc:AlternateContent>
  <bookViews>
    <workbookView xWindow="240" yWindow="120" windowWidth="14940" windowHeight="9225"/>
  </bookViews>
  <sheets>
    <sheet name="Souhrn" sheetId="1" r:id="rId1"/>
    <sheet name="0 - 2025_8_1" sheetId="2" r:id="rId2"/>
    <sheet name="1 - 2025_8_2" sheetId="3" r:id="rId3"/>
    <sheet name="2 - 2025_9_1" sheetId="4" r:id="rId4"/>
    <sheet name="3 - 2025_9_2" sheetId="5" r:id="rId5"/>
    <sheet name="4 - 2025_9_3" sheetId="6" r:id="rId6"/>
  </sheets>
  <definedNames>
    <definedName name="_xlnm.Print_Area" localSheetId="0">Souhrn!$A$1:$G$28</definedName>
    <definedName name="_xlnm.Print_Titles" localSheetId="0">Souhrn!$17:$19</definedName>
    <definedName name="_xlnm.Print_Area" localSheetId="1">'0 - 2025_8_1'!$A$1:$M$234</definedName>
    <definedName name="_xlnm.Print_Titles" localSheetId="1">'0 - 2025_8_1'!$33:$35</definedName>
    <definedName name="_xlnm.Print_Area" localSheetId="2">'1 - 2025_8_2'!$A$1:$M$234</definedName>
    <definedName name="_xlnm.Print_Titles" localSheetId="2">'1 - 2025_8_2'!$33:$35</definedName>
    <definedName name="_xlnm.Print_Area" localSheetId="3">'2 - 2025_9_1'!$A$1:$M$203</definedName>
    <definedName name="_xlnm.Print_Titles" localSheetId="3">'2 - 2025_9_1'!$32:$34</definedName>
    <definedName name="_xlnm.Print_Area" localSheetId="4">'3 - 2025_9_2'!$A$1:$M$169</definedName>
    <definedName name="_xlnm.Print_Titles" localSheetId="4">'3 - 2025_9_2'!$31:$33</definedName>
    <definedName name="_xlnm.Print_Area" localSheetId="5">'4 - 2025_9_3'!$A$1:$M$161</definedName>
    <definedName name="_xlnm.Print_Titles" localSheetId="5">'4 - 2025_9_3'!$32:$34</definedName>
  </definedNames>
  <calcPr/>
</workbook>
</file>

<file path=xl/calcChain.xml><?xml version="1.0" encoding="utf-8"?>
<calcChain xmlns="http://schemas.openxmlformats.org/spreadsheetml/2006/main">
  <c i="6" l="1" r="R141"/>
  <c r="R144"/>
  <c r="Q141"/>
  <c r="Q144"/>
  <c r="J141"/>
  <c r="H144"/>
  <c r="R135"/>
  <c r="R138"/>
  <c r="Q135"/>
  <c r="Q138"/>
  <c r="J135"/>
  <c r="H139"/>
  <c r="R129"/>
  <c r="Q129"/>
  <c r="J129"/>
  <c r="L129"/>
  <c r="R126"/>
  <c r="R132"/>
  <c r="Q126"/>
  <c r="Q132"/>
  <c r="J126"/>
  <c r="H132"/>
  <c r="R120"/>
  <c r="Q120"/>
  <c r="J120"/>
  <c r="L120"/>
  <c r="R117"/>
  <c r="Q117"/>
  <c r="J117"/>
  <c r="L117"/>
  <c r="R114"/>
  <c r="Q114"/>
  <c r="J114"/>
  <c r="L114"/>
  <c r="R111"/>
  <c r="R123"/>
  <c r="Q111"/>
  <c r="Q123"/>
  <c r="J111"/>
  <c r="H123"/>
  <c r="R105"/>
  <c r="R108"/>
  <c r="Q105"/>
  <c r="Q108"/>
  <c r="J105"/>
  <c r="H109"/>
  <c r="R99"/>
  <c r="Q99"/>
  <c r="J99"/>
  <c r="L99"/>
  <c r="R96"/>
  <c r="Q96"/>
  <c r="J96"/>
  <c r="L96"/>
  <c r="R93"/>
  <c r="R102"/>
  <c r="Q93"/>
  <c r="Q102"/>
  <c r="J93"/>
  <c r="L93"/>
  <c r="R87"/>
  <c r="Q87"/>
  <c r="J87"/>
  <c r="L87"/>
  <c r="R84"/>
  <c r="R90"/>
  <c r="Q84"/>
  <c r="Q90"/>
  <c r="J84"/>
  <c r="H91"/>
  <c r="R78"/>
  <c r="Q78"/>
  <c r="J78"/>
  <c r="L78"/>
  <c r="R75"/>
  <c r="Q75"/>
  <c r="J75"/>
  <c r="L75"/>
  <c r="R72"/>
  <c r="Q72"/>
  <c r="J72"/>
  <c r="L72"/>
  <c r="R69"/>
  <c r="R81"/>
  <c r="Q69"/>
  <c r="Q81"/>
  <c r="J69"/>
  <c r="H82"/>
  <c r="R63"/>
  <c r="R66"/>
  <c r="Q63"/>
  <c r="Q66"/>
  <c r="J63"/>
  <c r="L63"/>
  <c r="R57"/>
  <c r="Q57"/>
  <c r="L57"/>
  <c r="J57"/>
  <c r="R54"/>
  <c r="Q54"/>
  <c r="J54"/>
  <c r="L54"/>
  <c r="R51"/>
  <c r="R60"/>
  <c r="Q51"/>
  <c r="Q60"/>
  <c r="J51"/>
  <c r="L51"/>
  <c r="H48"/>
  <c r="R45"/>
  <c r="Q45"/>
  <c r="J45"/>
  <c r="L45"/>
  <c r="R42"/>
  <c r="Q42"/>
  <c r="J42"/>
  <c r="L42"/>
  <c r="R39"/>
  <c r="Q39"/>
  <c r="J39"/>
  <c r="L39"/>
  <c r="R36"/>
  <c r="R48"/>
  <c r="Q36"/>
  <c r="Q48"/>
  <c r="J36"/>
  <c r="L48"/>
  <c r="L20"/>
  <c r="K30"/>
  <c r="K29"/>
  <c r="K28"/>
  <c r="K27"/>
  <c r="K26"/>
  <c r="K25"/>
  <c r="K24"/>
  <c r="K23"/>
  <c r="K22"/>
  <c r="K21"/>
  <c r="K20"/>
  <c r="A13"/>
  <c r="Q11"/>
  <c r="S6"/>
  <c r="S5"/>
  <c i="5" r="H152"/>
  <c r="R149"/>
  <c r="R152"/>
  <c r="Q149"/>
  <c r="Q152"/>
  <c r="L149"/>
  <c r="J149"/>
  <c r="H153"/>
  <c r="R143"/>
  <c r="R146"/>
  <c r="Q143"/>
  <c r="Q146"/>
  <c r="J143"/>
  <c r="H147"/>
  <c r="Q140"/>
  <c r="R137"/>
  <c r="Q137"/>
  <c r="J137"/>
  <c r="L137"/>
  <c r="R134"/>
  <c r="R140"/>
  <c r="Q134"/>
  <c r="J134"/>
  <c r="L140"/>
  <c r="L27"/>
  <c r="R128"/>
  <c r="Q128"/>
  <c r="J128"/>
  <c r="L128"/>
  <c r="R125"/>
  <c r="Q125"/>
  <c r="J125"/>
  <c r="L125"/>
  <c r="R122"/>
  <c r="Q122"/>
  <c r="J122"/>
  <c r="L122"/>
  <c r="R119"/>
  <c r="R131"/>
  <c r="Q119"/>
  <c r="Q131"/>
  <c r="J119"/>
  <c r="H132"/>
  <c r="R113"/>
  <c r="R116"/>
  <c r="Q113"/>
  <c r="Q116"/>
  <c r="J113"/>
  <c r="L116"/>
  <c r="L25"/>
  <c r="R107"/>
  <c r="Q107"/>
  <c r="J107"/>
  <c r="L107"/>
  <c r="R104"/>
  <c r="R110"/>
  <c r="Q104"/>
  <c r="Q110"/>
  <c r="J104"/>
  <c r="L110"/>
  <c r="L24"/>
  <c r="R98"/>
  <c r="R101"/>
  <c r="Q98"/>
  <c r="Q101"/>
  <c r="J98"/>
  <c r="H102"/>
  <c r="R92"/>
  <c r="R95"/>
  <c r="Q92"/>
  <c r="Q95"/>
  <c r="J92"/>
  <c r="H95"/>
  <c r="R86"/>
  <c r="Q86"/>
  <c r="J86"/>
  <c r="L86"/>
  <c r="R83"/>
  <c r="Q83"/>
  <c r="J83"/>
  <c r="L83"/>
  <c r="R80"/>
  <c r="Q80"/>
  <c r="J80"/>
  <c r="L80"/>
  <c r="R77"/>
  <c r="Q77"/>
  <c r="J77"/>
  <c r="L77"/>
  <c r="R74"/>
  <c r="Q74"/>
  <c r="L74"/>
  <c r="J74"/>
  <c r="R71"/>
  <c r="Q71"/>
  <c r="J71"/>
  <c r="L71"/>
  <c r="R68"/>
  <c r="Q68"/>
  <c r="J68"/>
  <c r="L68"/>
  <c r="R65"/>
  <c r="Q65"/>
  <c r="J65"/>
  <c r="L65"/>
  <c r="R62"/>
  <c r="Q62"/>
  <c r="J62"/>
  <c r="L62"/>
  <c r="R59"/>
  <c r="R89"/>
  <c r="Q59"/>
  <c r="Q89"/>
  <c r="J59"/>
  <c r="L59"/>
  <c r="R53"/>
  <c r="Q53"/>
  <c r="J53"/>
  <c r="L53"/>
  <c r="R50"/>
  <c r="Q50"/>
  <c r="J50"/>
  <c r="L50"/>
  <c r="R47"/>
  <c r="Q47"/>
  <c r="J47"/>
  <c r="L47"/>
  <c r="R44"/>
  <c r="Q44"/>
  <c r="J44"/>
  <c r="L44"/>
  <c r="R41"/>
  <c r="Q41"/>
  <c r="J41"/>
  <c r="K20"/>
  <c r="Q11"/>
  <c r="R38"/>
  <c r="Q38"/>
  <c r="J38"/>
  <c r="L38"/>
  <c r="R35"/>
  <c r="R56"/>
  <c r="Q35"/>
  <c r="Q56"/>
  <c r="J35"/>
  <c r="H57"/>
  <c r="K29"/>
  <c r="K28"/>
  <c r="K27"/>
  <c r="K26"/>
  <c r="K25"/>
  <c r="K24"/>
  <c r="K23"/>
  <c r="K22"/>
  <c r="K21"/>
  <c r="A13"/>
  <c r="S6"/>
  <c r="S5"/>
  <c i="4" r="R183"/>
  <c r="R186"/>
  <c r="Q183"/>
  <c r="Q186"/>
  <c r="J183"/>
  <c r="L183"/>
  <c r="R177"/>
  <c r="R180"/>
  <c r="Q177"/>
  <c r="Q180"/>
  <c r="J177"/>
  <c r="H180"/>
  <c r="Q174"/>
  <c r="R171"/>
  <c r="Q171"/>
  <c r="J171"/>
  <c r="L171"/>
  <c r="R168"/>
  <c r="R174"/>
  <c r="Q168"/>
  <c r="J168"/>
  <c r="L168"/>
  <c r="R162"/>
  <c r="Q162"/>
  <c r="J162"/>
  <c r="L162"/>
  <c r="R159"/>
  <c r="Q159"/>
  <c r="J159"/>
  <c r="L159"/>
  <c r="R156"/>
  <c r="Q156"/>
  <c r="J156"/>
  <c r="L156"/>
  <c r="R153"/>
  <c r="R165"/>
  <c r="Q153"/>
  <c r="Q165"/>
  <c r="J153"/>
  <c r="H166"/>
  <c r="R147"/>
  <c r="R150"/>
  <c r="Q147"/>
  <c r="Q150"/>
  <c r="J147"/>
  <c r="L147"/>
  <c r="R141"/>
  <c r="Q141"/>
  <c r="J141"/>
  <c r="L141"/>
  <c r="R138"/>
  <c r="Q138"/>
  <c r="J138"/>
  <c r="L138"/>
  <c r="R135"/>
  <c r="R144"/>
  <c r="Q135"/>
  <c r="Q144"/>
  <c r="J135"/>
  <c r="H145"/>
  <c r="Q132"/>
  <c r="R129"/>
  <c r="R132"/>
  <c r="Q129"/>
  <c r="J129"/>
  <c r="H133"/>
  <c r="R123"/>
  <c r="Q123"/>
  <c r="J123"/>
  <c r="L123"/>
  <c r="R120"/>
  <c r="R126"/>
  <c r="Q120"/>
  <c r="Q126"/>
  <c r="J120"/>
  <c r="L126"/>
  <c r="L127"/>
  <c r="R114"/>
  <c r="Q114"/>
  <c r="J114"/>
  <c r="L114"/>
  <c r="R111"/>
  <c r="Q111"/>
  <c r="J111"/>
  <c r="L111"/>
  <c r="R108"/>
  <c r="Q108"/>
  <c r="J108"/>
  <c r="L108"/>
  <c r="R105"/>
  <c r="Q105"/>
  <c r="J105"/>
  <c r="L105"/>
  <c r="R102"/>
  <c r="Q102"/>
  <c r="J102"/>
  <c r="L102"/>
  <c r="R99"/>
  <c r="R117"/>
  <c r="Q99"/>
  <c r="Q117"/>
  <c r="J99"/>
  <c r="L117"/>
  <c r="L118"/>
  <c r="R93"/>
  <c r="Q93"/>
  <c r="J93"/>
  <c r="L93"/>
  <c r="R90"/>
  <c r="Q90"/>
  <c r="J90"/>
  <c r="L90"/>
  <c r="R87"/>
  <c r="Q87"/>
  <c r="J87"/>
  <c r="L87"/>
  <c r="R84"/>
  <c r="Q84"/>
  <c r="J84"/>
  <c r="L84"/>
  <c r="R81"/>
  <c r="Q81"/>
  <c r="J81"/>
  <c r="L81"/>
  <c r="R78"/>
  <c r="R96"/>
  <c r="Q78"/>
  <c r="Q96"/>
  <c r="J78"/>
  <c r="L96"/>
  <c r="L97"/>
  <c r="R72"/>
  <c r="Q72"/>
  <c r="J72"/>
  <c r="L72"/>
  <c r="R69"/>
  <c r="Q69"/>
  <c r="J69"/>
  <c r="L69"/>
  <c r="R66"/>
  <c r="Q66"/>
  <c r="J66"/>
  <c r="L66"/>
  <c r="R63"/>
  <c r="Q63"/>
  <c r="J63"/>
  <c r="L63"/>
  <c r="R60"/>
  <c r="Q60"/>
  <c r="J60"/>
  <c r="L60"/>
  <c r="R57"/>
  <c r="Q57"/>
  <c r="J57"/>
  <c r="L57"/>
  <c r="R54"/>
  <c r="Q54"/>
  <c r="J54"/>
  <c r="L54"/>
  <c r="R51"/>
  <c r="Q51"/>
  <c r="J51"/>
  <c r="L51"/>
  <c r="R48"/>
  <c r="Q48"/>
  <c r="J48"/>
  <c r="L48"/>
  <c r="R45"/>
  <c r="Q45"/>
  <c r="J45"/>
  <c r="L45"/>
  <c r="R42"/>
  <c r="Q42"/>
  <c r="J42"/>
  <c r="L42"/>
  <c r="R39"/>
  <c r="Q39"/>
  <c r="J39"/>
  <c r="L39"/>
  <c r="R36"/>
  <c r="R75"/>
  <c r="Q36"/>
  <c r="Q75"/>
  <c r="J36"/>
  <c r="L75"/>
  <c r="K30"/>
  <c r="K29"/>
  <c r="K28"/>
  <c r="K27"/>
  <c r="K26"/>
  <c r="K25"/>
  <c r="K24"/>
  <c r="K23"/>
  <c r="K22"/>
  <c r="K21"/>
  <c r="K20"/>
  <c r="A13"/>
  <c r="Q11"/>
  <c r="S6"/>
  <c r="S5"/>
  <c i="3" r="L217"/>
  <c r="L218"/>
  <c r="R214"/>
  <c r="R217"/>
  <c r="Q214"/>
  <c r="Q217"/>
  <c r="J214"/>
  <c r="H218"/>
  <c r="R208"/>
  <c r="R211"/>
  <c r="Q208"/>
  <c r="Q211"/>
  <c r="J208"/>
  <c r="L208"/>
  <c r="R202"/>
  <c r="Q202"/>
  <c r="J202"/>
  <c r="L202"/>
  <c r="R199"/>
  <c r="Q199"/>
  <c r="J199"/>
  <c r="L199"/>
  <c r="R196"/>
  <c r="R205"/>
  <c r="Q196"/>
  <c r="Q205"/>
  <c r="J196"/>
  <c r="H206"/>
  <c r="R190"/>
  <c r="Q190"/>
  <c r="J190"/>
  <c r="L190"/>
  <c r="R187"/>
  <c r="Q187"/>
  <c r="J187"/>
  <c r="L187"/>
  <c r="R184"/>
  <c r="Q184"/>
  <c r="J184"/>
  <c r="L184"/>
  <c r="R181"/>
  <c r="R193"/>
  <c r="Q181"/>
  <c r="Q193"/>
  <c r="J181"/>
  <c r="H194"/>
  <c r="R175"/>
  <c r="Q175"/>
  <c r="J175"/>
  <c r="L175"/>
  <c r="R172"/>
  <c r="R178"/>
  <c r="Q172"/>
  <c r="Q178"/>
  <c r="J172"/>
  <c r="H179"/>
  <c r="R166"/>
  <c r="Q166"/>
  <c r="J166"/>
  <c r="L166"/>
  <c r="R163"/>
  <c r="Q163"/>
  <c r="J163"/>
  <c r="L163"/>
  <c r="R160"/>
  <c r="R169"/>
  <c r="Q160"/>
  <c r="Q169"/>
  <c r="J160"/>
  <c r="H169"/>
  <c r="R154"/>
  <c r="Q154"/>
  <c r="J154"/>
  <c r="L154"/>
  <c r="R151"/>
  <c r="Q151"/>
  <c r="J151"/>
  <c r="L151"/>
  <c r="R148"/>
  <c r="Q148"/>
  <c r="J148"/>
  <c r="L148"/>
  <c r="R145"/>
  <c r="Q145"/>
  <c r="J145"/>
  <c r="L145"/>
  <c r="R142"/>
  <c r="R157"/>
  <c r="Q142"/>
  <c r="Q157"/>
  <c r="J142"/>
  <c r="L157"/>
  <c r="L158"/>
  <c r="R136"/>
  <c r="Q136"/>
  <c r="J136"/>
  <c r="L136"/>
  <c r="R133"/>
  <c r="Q133"/>
  <c r="J133"/>
  <c r="L133"/>
  <c r="R130"/>
  <c r="Q130"/>
  <c r="J130"/>
  <c r="L130"/>
  <c r="R127"/>
  <c r="Q127"/>
  <c r="J127"/>
  <c r="L127"/>
  <c r="R124"/>
  <c r="R139"/>
  <c r="Q124"/>
  <c r="Q139"/>
  <c r="J124"/>
  <c r="H140"/>
  <c r="R118"/>
  <c r="Q118"/>
  <c r="J118"/>
  <c r="L118"/>
  <c r="R115"/>
  <c r="Q115"/>
  <c r="J115"/>
  <c r="L115"/>
  <c r="R112"/>
  <c r="Q112"/>
  <c r="J112"/>
  <c r="L112"/>
  <c r="R109"/>
  <c r="Q109"/>
  <c r="J109"/>
  <c r="L109"/>
  <c r="R106"/>
  <c r="Q106"/>
  <c r="J106"/>
  <c r="L106"/>
  <c r="R103"/>
  <c r="Q103"/>
  <c r="J103"/>
  <c r="L103"/>
  <c r="R100"/>
  <c r="Q100"/>
  <c r="J100"/>
  <c r="L100"/>
  <c r="R97"/>
  <c r="Q97"/>
  <c r="J97"/>
  <c r="L97"/>
  <c r="R94"/>
  <c r="R121"/>
  <c r="Q94"/>
  <c r="Q121"/>
  <c r="J94"/>
  <c r="H122"/>
  <c r="R88"/>
  <c r="Q88"/>
  <c r="J88"/>
  <c r="L88"/>
  <c r="R85"/>
  <c r="Q85"/>
  <c r="J85"/>
  <c r="L85"/>
  <c r="R82"/>
  <c r="R91"/>
  <c r="Q82"/>
  <c r="Q91"/>
  <c r="J82"/>
  <c r="L91"/>
  <c r="L92"/>
  <c r="R76"/>
  <c r="Q76"/>
  <c r="J76"/>
  <c r="L76"/>
  <c r="R73"/>
  <c r="Q73"/>
  <c r="J73"/>
  <c r="L73"/>
  <c r="R70"/>
  <c r="Q70"/>
  <c r="J70"/>
  <c r="L70"/>
  <c r="R67"/>
  <c r="Q67"/>
  <c r="J67"/>
  <c r="L67"/>
  <c r="R64"/>
  <c r="Q64"/>
  <c r="J64"/>
  <c r="L64"/>
  <c r="R61"/>
  <c r="Q61"/>
  <c r="J61"/>
  <c r="L61"/>
  <c r="R58"/>
  <c r="R79"/>
  <c r="Q58"/>
  <c r="Q79"/>
  <c r="J58"/>
  <c r="L79"/>
  <c r="L80"/>
  <c r="R52"/>
  <c r="Q52"/>
  <c r="J52"/>
  <c r="L52"/>
  <c r="R49"/>
  <c r="Q49"/>
  <c r="J49"/>
  <c r="L49"/>
  <c r="R46"/>
  <c r="Q46"/>
  <c r="J46"/>
  <c r="L46"/>
  <c r="R43"/>
  <c r="Q43"/>
  <c r="J43"/>
  <c r="L43"/>
  <c r="R40"/>
  <c r="Q40"/>
  <c r="J40"/>
  <c r="L40"/>
  <c r="R37"/>
  <c r="R55"/>
  <c r="Q37"/>
  <c r="Q55"/>
  <c r="J37"/>
  <c r="H56"/>
  <c r="L31"/>
  <c r="K31"/>
  <c r="K30"/>
  <c r="K29"/>
  <c r="K28"/>
  <c r="K27"/>
  <c r="K26"/>
  <c r="K25"/>
  <c r="K24"/>
  <c r="K23"/>
  <c r="K22"/>
  <c r="K21"/>
  <c r="K20"/>
  <c r="A13"/>
  <c r="Q11"/>
  <c r="S6"/>
  <c r="S5"/>
  <c i="2" r="R214"/>
  <c r="R217"/>
  <c r="Q214"/>
  <c r="Q217"/>
  <c r="J214"/>
  <c r="H218"/>
  <c r="R208"/>
  <c r="R211"/>
  <c r="Q208"/>
  <c r="Q211"/>
  <c r="J208"/>
  <c r="L211"/>
  <c r="R202"/>
  <c r="Q202"/>
  <c r="J202"/>
  <c r="L202"/>
  <c r="R199"/>
  <c r="R205"/>
  <c r="Q199"/>
  <c r="Q205"/>
  <c r="J199"/>
  <c r="L205"/>
  <c r="R193"/>
  <c r="Q193"/>
  <c r="J193"/>
  <c r="L193"/>
  <c r="R190"/>
  <c r="Q190"/>
  <c r="J190"/>
  <c r="L190"/>
  <c r="R187"/>
  <c r="Q187"/>
  <c r="J187"/>
  <c r="L187"/>
  <c r="R184"/>
  <c r="R196"/>
  <c r="Q184"/>
  <c r="Q196"/>
  <c r="J184"/>
  <c r="H196"/>
  <c r="R178"/>
  <c r="R181"/>
  <c r="Q178"/>
  <c r="Q181"/>
  <c r="J178"/>
  <c r="H182"/>
  <c r="R172"/>
  <c r="Q172"/>
  <c r="J172"/>
  <c r="L172"/>
  <c r="R169"/>
  <c r="Q169"/>
  <c r="J169"/>
  <c r="L169"/>
  <c r="R166"/>
  <c r="Q166"/>
  <c r="J166"/>
  <c r="L166"/>
  <c r="R163"/>
  <c r="R175"/>
  <c r="Q163"/>
  <c r="Q175"/>
  <c r="J163"/>
  <c r="L163"/>
  <c r="R157"/>
  <c r="Q157"/>
  <c r="J157"/>
  <c r="L157"/>
  <c r="R154"/>
  <c r="Q154"/>
  <c r="J154"/>
  <c r="L154"/>
  <c r="R151"/>
  <c r="Q151"/>
  <c r="J151"/>
  <c r="L151"/>
  <c r="R148"/>
  <c r="Q148"/>
  <c r="J148"/>
  <c r="L148"/>
  <c r="R145"/>
  <c r="Q145"/>
  <c r="J145"/>
  <c r="L145"/>
  <c r="R142"/>
  <c r="Q142"/>
  <c r="J142"/>
  <c r="L142"/>
  <c r="R139"/>
  <c r="Q139"/>
  <c r="J139"/>
  <c r="L139"/>
  <c r="R136"/>
  <c r="Q136"/>
  <c r="J136"/>
  <c r="L136"/>
  <c r="R133"/>
  <c r="Q133"/>
  <c r="J133"/>
  <c r="L133"/>
  <c r="R130"/>
  <c r="Q130"/>
  <c r="J130"/>
  <c r="L130"/>
  <c r="R127"/>
  <c r="Q127"/>
  <c r="J127"/>
  <c r="L127"/>
  <c r="R124"/>
  <c r="Q124"/>
  <c r="J124"/>
  <c r="L124"/>
  <c r="R121"/>
  <c r="Q121"/>
  <c r="J121"/>
  <c r="L121"/>
  <c r="R118"/>
  <c r="Q118"/>
  <c r="J118"/>
  <c r="L118"/>
  <c r="R115"/>
  <c r="Q115"/>
  <c r="J115"/>
  <c r="L115"/>
  <c r="R112"/>
  <c r="Q112"/>
  <c r="J112"/>
  <c r="L112"/>
  <c r="R109"/>
  <c r="Q109"/>
  <c r="J109"/>
  <c r="L109"/>
  <c r="R106"/>
  <c r="Q106"/>
  <c r="J106"/>
  <c r="L106"/>
  <c r="R103"/>
  <c r="Q103"/>
  <c r="J103"/>
  <c r="L103"/>
  <c r="R100"/>
  <c r="Q100"/>
  <c r="J100"/>
  <c r="L100"/>
  <c r="R97"/>
  <c r="Q97"/>
  <c r="J97"/>
  <c r="L97"/>
  <c r="R94"/>
  <c r="Q94"/>
  <c r="J94"/>
  <c r="L94"/>
  <c r="R91"/>
  <c r="R160"/>
  <c r="Q91"/>
  <c r="Q160"/>
  <c r="J91"/>
  <c r="H160"/>
  <c r="R85"/>
  <c r="Q85"/>
  <c r="J85"/>
  <c r="L85"/>
  <c r="R82"/>
  <c r="Q82"/>
  <c r="J82"/>
  <c r="L82"/>
  <c r="R79"/>
  <c r="R88"/>
  <c r="Q79"/>
  <c r="Q88"/>
  <c r="J79"/>
  <c r="L88"/>
  <c r="L89"/>
  <c r="R73"/>
  <c r="Q73"/>
  <c r="J73"/>
  <c r="L73"/>
  <c r="R70"/>
  <c r="Q70"/>
  <c r="J70"/>
  <c r="L70"/>
  <c r="R67"/>
  <c r="Q67"/>
  <c r="J67"/>
  <c r="L67"/>
  <c r="R64"/>
  <c r="R76"/>
  <c r="Q64"/>
  <c r="Q76"/>
  <c r="J64"/>
  <c r="H76"/>
  <c r="R58"/>
  <c r="Q58"/>
  <c r="J58"/>
  <c r="L58"/>
  <c r="R55"/>
  <c r="R61"/>
  <c r="Q55"/>
  <c r="Q61"/>
  <c r="J55"/>
  <c r="H61"/>
  <c r="R49"/>
  <c r="Q49"/>
  <c r="J49"/>
  <c r="L49"/>
  <c r="R46"/>
  <c r="R52"/>
  <c r="Q46"/>
  <c r="Q52"/>
  <c r="J46"/>
  <c r="L52"/>
  <c r="R40"/>
  <c r="Q40"/>
  <c r="J40"/>
  <c r="L40"/>
  <c r="R37"/>
  <c r="R43"/>
  <c r="Q37"/>
  <c r="Q43"/>
  <c r="J37"/>
  <c r="L37"/>
  <c r="K31"/>
  <c r="K30"/>
  <c r="K29"/>
  <c r="K28"/>
  <c r="K27"/>
  <c r="K26"/>
  <c r="K25"/>
  <c r="K24"/>
  <c r="K23"/>
  <c r="K22"/>
  <c r="K21"/>
  <c r="K20"/>
  <c r="A13"/>
  <c r="Q11"/>
  <c r="S6"/>
  <c r="S5"/>
  <c i="1" r="S6"/>
  <c r="S5"/>
  <c i="3" l="1" r="H55"/>
  <c r="H79"/>
  <c r="L121"/>
  <c r="L122"/>
  <c r="L139"/>
  <c r="L24"/>
  <c r="H157"/>
  <c r="H158"/>
  <c r="H178"/>
  <c r="L181"/>
  <c i="4" r="L180"/>
  <c r="L29"/>
  <c r="H181"/>
  <c r="H186"/>
  <c r="L186"/>
  <c r="L30"/>
  <c r="H187"/>
  <c i="5" r="L41"/>
  <c r="H90"/>
  <c r="J10"/>
  <c i="1" r="D23"/>
  <c i="5" r="L92"/>
  <c r="L101"/>
  <c r="L23"/>
  <c r="H146"/>
  <c i="6" r="H81"/>
  <c r="L81"/>
  <c r="L82"/>
  <c r="L84"/>
  <c r="L102"/>
  <c r="H103"/>
  <c r="L108"/>
  <c r="L109"/>
  <c r="L144"/>
  <c r="L30"/>
  <c i="2" r="L61"/>
  <c r="J61"/>
  <c r="J62"/>
  <c r="L79"/>
  <c r="H89"/>
  <c r="L91"/>
  <c r="L175"/>
  <c r="L26"/>
  <c r="H176"/>
  <c r="H181"/>
  <c r="L181"/>
  <c r="L182"/>
  <c r="L199"/>
  <c r="H206"/>
  <c r="L206"/>
  <c r="L208"/>
  <c r="H211"/>
  <c r="J211"/>
  <c r="J212"/>
  <c r="H212"/>
  <c i="3" r="L94"/>
  <c r="L169"/>
  <c r="L26"/>
  <c r="L172"/>
  <c i="4" r="H117"/>
  <c r="H127"/>
  <c r="H132"/>
  <c r="H144"/>
  <c r="H150"/>
  <c i="5" r="L119"/>
  <c r="L141"/>
  <c r="L143"/>
  <c i="6" r="J48"/>
  <c r="S48"/>
  <c r="S20"/>
  <c r="H49"/>
  <c r="L49"/>
  <c r="H66"/>
  <c r="H67"/>
  <c r="L69"/>
  <c r="H90"/>
  <c r="L90"/>
  <c r="L91"/>
  <c r="H102"/>
  <c i="5" r="H116"/>
  <c r="L134"/>
  <c r="H140"/>
  <c r="J140"/>
  <c r="J141"/>
  <c i="6" r="L123"/>
  <c r="L124"/>
  <c r="L135"/>
  <c i="2" r="L21"/>
  <c r="L29"/>
  <c r="L30"/>
  <c r="H43"/>
  <c r="H44"/>
  <c r="H52"/>
  <c r="J52"/>
  <c r="J53"/>
  <c r="H53"/>
  <c r="L53"/>
  <c r="L55"/>
  <c r="L76"/>
  <c r="L77"/>
  <c r="L160"/>
  <c r="L161"/>
  <c r="H161"/>
  <c r="H175"/>
  <c r="L178"/>
  <c r="H197"/>
  <c i="3" r="L21"/>
  <c r="L22"/>
  <c r="L37"/>
  <c r="L58"/>
  <c r="J79"/>
  <c r="J80"/>
  <c r="L82"/>
  <c r="L142"/>
  <c r="H170"/>
  <c r="L178"/>
  <c r="J178"/>
  <c r="J179"/>
  <c r="H211"/>
  <c i="4" r="L20"/>
  <c r="L76"/>
  <c r="L99"/>
  <c i="5" r="H111"/>
  <c r="H131"/>
  <c r="L131"/>
  <c r="L132"/>
  <c i="6" r="H124"/>
  <c r="L138"/>
  <c r="L139"/>
  <c r="L141"/>
  <c i="4" r="L78"/>
  <c r="J117"/>
  <c r="J118"/>
  <c r="H118"/>
  <c r="L120"/>
  <c r="L132"/>
  <c r="L133"/>
  <c r="L144"/>
  <c r="L145"/>
  <c r="L150"/>
  <c r="J150"/>
  <c r="J151"/>
  <c r="H151"/>
  <c r="L174"/>
  <c i="5" r="H89"/>
  <c r="L89"/>
  <c r="L21"/>
  <c r="L95"/>
  <c r="L96"/>
  <c r="H96"/>
  <c r="L104"/>
  <c r="H110"/>
  <c r="L111"/>
  <c r="H141"/>
  <c i="6" r="L36"/>
  <c r="L66"/>
  <c r="L22"/>
  <c r="L132"/>
  <c r="L133"/>
  <c r="H133"/>
  <c r="H138"/>
  <c r="H145"/>
  <c i="2" r="L24"/>
  <c r="L43"/>
  <c r="L44"/>
  <c r="H62"/>
  <c r="L64"/>
  <c r="H77"/>
  <c r="L196"/>
  <c r="L28"/>
  <c r="H205"/>
  <c r="J205"/>
  <c r="J206"/>
  <c r="L212"/>
  <c r="L214"/>
  <c r="H217"/>
  <c r="L217"/>
  <c r="L218"/>
  <c i="3" r="L55"/>
  <c r="L56"/>
  <c r="H80"/>
  <c r="J10"/>
  <c r="S11"/>
  <c i="1" r="S21"/>
  <c i="3" r="H121"/>
  <c r="L124"/>
  <c r="J157"/>
  <c r="J158"/>
  <c r="L160"/>
  <c r="L196"/>
  <c r="L211"/>
  <c r="L212"/>
  <c r="H212"/>
  <c r="L214"/>
  <c i="4" r="L36"/>
  <c r="H76"/>
  <c r="H126"/>
  <c r="L135"/>
  <c r="L153"/>
  <c i="5" r="J110"/>
  <c r="J111"/>
  <c r="L113"/>
  <c r="L146"/>
  <c r="L147"/>
  <c i="6" r="L105"/>
  <c i="4" r="L21"/>
  <c r="L22"/>
  <c r="L23"/>
  <c r="H75"/>
  <c r="J75"/>
  <c r="J76"/>
  <c r="H174"/>
  <c r="H175"/>
  <c i="6" r="L126"/>
  <c i="2" r="L46"/>
  <c r="H88"/>
  <c r="J88"/>
  <c r="J89"/>
  <c r="L184"/>
  <c i="3" r="H91"/>
  <c r="J91"/>
  <c r="J92"/>
  <c r="H92"/>
  <c r="H193"/>
  <c r="H217"/>
  <c r="J217"/>
  <c r="J218"/>
  <c i="4" r="H97"/>
  <c r="L177"/>
  <c i="5" r="L35"/>
  <c r="L98"/>
  <c r="H101"/>
  <c i="6" r="H108"/>
  <c i="5" r="H56"/>
  <c r="J11"/>
  <c i="1" r="F23"/>
  <c i="5" r="L56"/>
  <c r="L57"/>
  <c r="J116"/>
  <c r="J117"/>
  <c r="H117"/>
  <c r="L117"/>
  <c r="L152"/>
  <c r="L153"/>
  <c i="6" r="H60"/>
  <c r="J11"/>
  <c i="1" r="F24"/>
  <c i="6" r="L60"/>
  <c r="L61"/>
  <c r="H61"/>
  <c i="3" r="L25"/>
  <c r="H139"/>
  <c r="L193"/>
  <c r="L194"/>
  <c r="H205"/>
  <c r="L205"/>
  <c r="L206"/>
  <c i="4" r="H96"/>
  <c r="J96"/>
  <c r="J97"/>
  <c r="J126"/>
  <c r="J127"/>
  <c r="L129"/>
  <c r="H165"/>
  <c r="L165"/>
  <c r="J165"/>
  <c r="J166"/>
  <c i="6" r="L111"/>
  <c i="4" l="1" r="S7"/>
  <c r="J10"/>
  <c r="S11"/>
  <c i="1" r="S22"/>
  <c i="2" r="J10"/>
  <c i="1" r="D20"/>
  <c i="4" r="J174"/>
  <c r="J175"/>
  <c i="2" r="J11"/>
  <c i="1" r="F20"/>
  <c i="6" r="J10"/>
  <c r="S11"/>
  <c i="1" r="S24"/>
  <c i="6" r="J102"/>
  <c r="J103"/>
  <c i="3" r="J11"/>
  <c i="1" r="F21"/>
  <c i="5" r="S140"/>
  <c r="S27"/>
  <c r="S116"/>
  <c r="S25"/>
  <c r="S110"/>
  <c r="S24"/>
  <c i="2" r="S88"/>
  <c r="S24"/>
  <c r="S52"/>
  <c r="S21"/>
  <c i="4" r="S117"/>
  <c r="S22"/>
  <c r="S96"/>
  <c r="S21"/>
  <c r="S75"/>
  <c r="S20"/>
  <c i="3" r="S217"/>
  <c r="S31"/>
  <c r="S178"/>
  <c r="S27"/>
  <c r="S157"/>
  <c r="S25"/>
  <c r="S91"/>
  <c r="S22"/>
  <c r="S79"/>
  <c r="S21"/>
  <c i="2" r="S211"/>
  <c r="S30"/>
  <c r="S205"/>
  <c r="S29"/>
  <c i="4" r="S126"/>
  <c r="S23"/>
  <c r="S150"/>
  <c r="S26"/>
  <c r="S165"/>
  <c r="S27"/>
  <c i="2" r="S61"/>
  <c r="S22"/>
  <c i="3" r="L140"/>
  <c r="L179"/>
  <c i="4" r="L181"/>
  <c r="J186"/>
  <c r="J187"/>
  <c r="L187"/>
  <c i="5" r="S7"/>
  <c r="L90"/>
  <c r="L102"/>
  <c i="6" r="J49"/>
  <c r="L103"/>
  <c r="L21"/>
  <c r="J123"/>
  <c r="J124"/>
  <c r="J144"/>
  <c r="J145"/>
  <c i="2" r="L62"/>
  <c r="J160"/>
  <c r="J161"/>
  <c r="J175"/>
  <c r="J176"/>
  <c r="L176"/>
  <c i="3" r="S7"/>
  <c r="L30"/>
  <c r="J121"/>
  <c r="J122"/>
  <c r="L170"/>
  <c i="4" r="L28"/>
  <c r="J180"/>
  <c r="J181"/>
  <c i="5" r="J146"/>
  <c r="J147"/>
  <c i="6" r="J66"/>
  <c r="J67"/>
  <c r="L67"/>
  <c i="5" r="S11"/>
  <c i="1" r="S23"/>
  <c i="5" r="L20"/>
  <c r="J89"/>
  <c r="J90"/>
  <c i="2" r="L20"/>
  <c r="L22"/>
  <c r="L27"/>
  <c r="J196"/>
  <c r="J197"/>
  <c r="L197"/>
  <c i="3" r="L28"/>
  <c r="L29"/>
  <c r="J55"/>
  <c r="J56"/>
  <c r="J169"/>
  <c r="J170"/>
  <c r="J193"/>
  <c r="J194"/>
  <c i="5" r="J131"/>
  <c r="J132"/>
  <c r="J152"/>
  <c r="J153"/>
  <c i="6" r="L24"/>
  <c r="L25"/>
  <c r="L27"/>
  <c r="J108"/>
  <c r="J109"/>
  <c i="4" r="R11"/>
  <c r="L24"/>
  <c r="L25"/>
  <c r="L26"/>
  <c i="5" r="J101"/>
  <c r="J102"/>
  <c i="6" r="L28"/>
  <c r="L29"/>
  <c i="1" r="D21"/>
  <c i="2" r="S7"/>
  <c i="1" r="S7"/>
  <c r="F13"/>
  <c i="2" r="L23"/>
  <c r="L25"/>
  <c r="L31"/>
  <c r="J76"/>
  <c r="J77"/>
  <c i="3" r="L23"/>
  <c r="J139"/>
  <c r="J140"/>
  <c r="J211"/>
  <c r="J212"/>
  <c i="4" r="J132"/>
  <c r="J133"/>
  <c r="L151"/>
  <c r="L166"/>
  <c i="6" r="S7"/>
  <c r="L23"/>
  <c i="4" r="L27"/>
  <c r="J144"/>
  <c r="J145"/>
  <c r="L175"/>
  <c i="5" r="L22"/>
  <c i="6" r="L26"/>
  <c i="2" r="J43"/>
  <c r="J44"/>
  <c r="J181"/>
  <c r="J182"/>
  <c r="J217"/>
  <c r="J218"/>
  <c i="4" r="J11"/>
  <c i="1" r="F22"/>
  <c i="5" r="L29"/>
  <c i="6" r="J81"/>
  <c r="J82"/>
  <c r="J138"/>
  <c r="J139"/>
  <c i="5" r="J56"/>
  <c r="J57"/>
  <c r="J95"/>
  <c r="J96"/>
  <c i="6" r="J60"/>
  <c r="J61"/>
  <c r="J132"/>
  <c r="J133"/>
  <c r="L145"/>
  <c i="3" r="L20"/>
  <c r="L27"/>
  <c r="J205"/>
  <c r="J206"/>
  <c i="5" r="L26"/>
  <c r="L28"/>
  <c i="6" r="J90"/>
  <c r="J91"/>
  <c l="1" r="R11"/>
  <c i="3" r="R11"/>
  <c i="6" r="S144"/>
  <c r="S30"/>
  <c i="3" r="S211"/>
  <c r="S30"/>
  <c i="6" r="S66"/>
  <c r="S22"/>
  <c i="5" r="S152"/>
  <c r="S29"/>
  <c r="S146"/>
  <c r="S28"/>
  <c r="S89"/>
  <c r="S21"/>
  <c i="2" r="S181"/>
  <c r="S27"/>
  <c r="S43"/>
  <c r="S20"/>
  <c i="3" r="S55"/>
  <c r="S20"/>
  <c i="2" r="S160"/>
  <c r="S25"/>
  <c i="4" r="S180"/>
  <c r="S29"/>
  <c i="6" r="S102"/>
  <c r="S25"/>
  <c i="3" r="S193"/>
  <c r="S28"/>
  <c r="S169"/>
  <c r="S26"/>
  <c r="S139"/>
  <c r="S24"/>
  <c r="S121"/>
  <c r="S23"/>
  <c i="6" r="S60"/>
  <c r="S21"/>
  <c i="2" r="S196"/>
  <c r="S28"/>
  <c r="S175"/>
  <c r="S26"/>
  <c i="5" r="S56"/>
  <c r="S20"/>
  <c i="3" r="S205"/>
  <c r="S29"/>
  <c i="2" r="S11"/>
  <c i="1" r="S20"/>
  <c i="6" r="S81"/>
  <c r="S23"/>
  <c r="S108"/>
  <c r="S26"/>
  <c i="5" r="S95"/>
  <c r="S22"/>
  <c i="6" r="S90"/>
  <c r="S24"/>
  <c r="S123"/>
  <c r="S27"/>
  <c i="5" r="S131"/>
  <c r="S26"/>
  <c i="4" r="S132"/>
  <c r="S24"/>
  <c r="S144"/>
  <c r="S25"/>
  <c r="S186"/>
  <c r="S30"/>
  <c i="1" r="D22"/>
  <c r="F11"/>
  <c r="D24"/>
  <c i="2" r="S217"/>
  <c r="S31"/>
  <c i="6" r="S132"/>
  <c r="S28"/>
  <c i="5" r="S101"/>
  <c r="S23"/>
  <c i="6" r="S138"/>
  <c r="S29"/>
  <c i="4" r="S174"/>
  <c r="S28"/>
  <c i="2" r="R11"/>
  <c i="5" r="R11"/>
  <c i="2" r="S76"/>
  <c r="S23"/>
</calcChain>
</file>

<file path=xl/sharedStrings.xml><?xml version="1.0" encoding="utf-8"?>
<sst xmlns="http://schemas.openxmlformats.org/spreadsheetml/2006/main">
  <si>
    <t>SOUHRNNÝ LIST STAVBY</t>
  </si>
  <si>
    <t>STAVBA</t>
  </si>
  <si>
    <t>012-2025 - Lokální opravy stavebních objektů na silnicích II a III třídy_Chrudim</t>
  </si>
  <si>
    <t>29.09.2025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</si>
  <si>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</si>
  <si>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</si>
  <si>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</si>
  <si>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</si>
  <si>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</si>
  <si>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</si>
  <si>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</si>
  <si>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</si>
  <si>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</si>
  <si>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</si>
  <si>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</si>
  <si>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</si>
  <si>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</si>
  <si>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</si>
  <si>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</si>
  <si>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2025_8_1</t>
  </si>
  <si>
    <t>SO1 oprava mostu 3561-2 Radim</t>
  </si>
  <si>
    <t>2025_8_2</t>
  </si>
  <si>
    <t>SO2 propustek III/33777 Kvasín</t>
  </si>
  <si>
    <t>2025_9_1</t>
  </si>
  <si>
    <t>SO1 Opevnění oblouku III/3424 Klešice</t>
  </si>
  <si>
    <t>2025_9_2</t>
  </si>
  <si>
    <t>SO2 opěrná zídka II/337 Skutíčko</t>
  </si>
  <si>
    <t>2025_9_3</t>
  </si>
  <si>
    <t>SO3 výtokový objekt 2 Chotěnice</t>
  </si>
  <si>
    <t>SOUPIS PRACÍ</t>
  </si>
  <si>
    <t xml:space="preserve">Objekt: </t>
  </si>
  <si>
    <t xml:space="preserve">Celková cena (bez DPH): </t>
  </si>
  <si>
    <t>2025_8_1 - SO1 oprava mostu 3561-2 Radim</t>
  </si>
  <si>
    <t xml:space="preserve">Celková cena (s DPH): </t>
  </si>
  <si>
    <t>SOUHRN</t>
  </si>
  <si>
    <t>Kód</t>
  </si>
  <si>
    <t>Název</t>
  </si>
  <si>
    <t>Svislé a kompletní konstrukce</t>
  </si>
  <si>
    <t>Komunikace pozemní</t>
  </si>
  <si>
    <t>Úpravy povrchů, podlahy a osazování výplní</t>
  </si>
  <si>
    <t>Izolace proti vodě, vlhkosti a plynům</t>
  </si>
  <si>
    <t>Povrchové úpravy ocelových konstrukcí a technologických zařízení</t>
  </si>
  <si>
    <t>Ostatní konstrukce a práce, bourání</t>
  </si>
  <si>
    <t>Přesun sutě</t>
  </si>
  <si>
    <t>Přesun hmot</t>
  </si>
  <si>
    <t>VRN3</t>
  </si>
  <si>
    <t>Zařízení staveniště</t>
  </si>
  <si>
    <t>VRN4</t>
  </si>
  <si>
    <t>Inženýrská činnost</t>
  </si>
  <si>
    <t>VRN7</t>
  </si>
  <si>
    <t>Provozní vlivy</t>
  </si>
  <si>
    <t>VRN8</t>
  </si>
  <si>
    <t>Přesun stavebních kapacit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</si>
  <si>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</si>
  <si>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</si>
  <si>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</si>
  <si>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</si>
  <si>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</si>
  <si>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</si>
  <si>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</si>
  <si>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</si>
  <si>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3 - Svislé a kompletní konstrukce</t>
  </si>
  <si>
    <t>317353121</t>
  </si>
  <si>
    <t>Bednění mostních říms všech tvarů - zřízení</t>
  </si>
  <si>
    <t>M2</t>
  </si>
  <si>
    <t>doplňující popis</t>
  </si>
  <si>
    <t>Bednění mostní římsy zřízení všech tvarů</t>
  </si>
  <si>
    <t>výměra</t>
  </si>
  <si>
    <t>levá strana_x000d_
18,31*0,35 = 6,409 =&gt; A _x000d_
Mezisoučet: A = 6,409 =&gt; B _x000d_
pravá strana_x000d_
19,49*0,52 = 10,135 =&gt; C _x000d_
Mezisoučet: C = 10,135 =&gt; D _x000d_
Celkem: A+C = 16,544 =&gt; E</t>
  </si>
  <si>
    <t>317353221</t>
  </si>
  <si>
    <t>Bednění mostních říms všech tvarů - odstranění</t>
  </si>
  <si>
    <t>Bednění mostní římsy odstranění všech tvarů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</si>
  <si>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</si>
  <si>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</si>
  <si>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</si>
  <si>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</si>
  <si>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</si>
  <si>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</si>
  <si>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5 - Komunikace pozemní</t>
  </si>
  <si>
    <t>596211110</t>
  </si>
  <si>
    <t>Kladení zámkové dlažby komunikací pro pěší ručně tl 60 mm skupiny A pl do 50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</si>
  <si>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</si>
  <si>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levá strana_x000d_
20,05 + (19,16*0,1) = 21,966 =&gt; A _x000d_
Mezisoučet: A = 21,966 =&gt; B _x000d_
pravá strana_x000d_
20,55 = 20,550 =&gt; C _x000d_
Mezisoučet: C = 20,550 =&gt; D _x000d_
Celkem: A+C = 42,516 =&gt; E</t>
  </si>
  <si>
    <t>BET.K06C01</t>
  </si>
  <si>
    <t>BEST-KLASIKO/6CM PŘÍRODNÍ</t>
  </si>
  <si>
    <t>6 - Úpravy povrchů, podlahy a osazování výplní</t>
  </si>
  <si>
    <t>628611111</t>
  </si>
  <si>
    <t>Nátěr betonu mostu akrylátový 2x impregnační S1 (OS-A)</t>
  </si>
  <si>
    <t>Nátěr mostních betonových konstrukcí akrylátový na siloxanové a plasticko-elastické bázi 2x impregnační S1 (OS-A)</t>
  </si>
  <si>
    <t>levá strana_x000d_
18,31*0,35 = 6,409 =&gt; A _x000d_
5,19 = 5,190 =&gt; B _x000d_
20,05+(18,31*(0,050+0,300)/2) = 23,254 =&gt; C _x000d_
Mezisoučet: A+B+C = 34,853 =&gt; D _x000d_
pravá strana_x000d_
19,49*0,52 = 10,135 =&gt; E _x000d_
6,61 = 6,610 =&gt; F _x000d_
20,55+ (19,49*(0,220+0,670)/2) = 29,223 =&gt; G _x000d_
Mezisoučet: E+F+G = 45,968 =&gt; H _x000d_
Celkem: A+B+C+E+F+G = 80,821 =&gt; I</t>
  </si>
  <si>
    <t>632664131</t>
  </si>
  <si>
    <t>Nátěr betonové podlahy mostu epoxidový 2x podkladní + 2x elastický S9 (OS-E)</t>
  </si>
  <si>
    <t>Nátěr betonové podlahy mostu epoxidový 2x podkladní + 2x elastický S9 (OS-E ( OS 9))</t>
  </si>
  <si>
    <t>711 - Izolace proti vodě, vlhkosti a plynům</t>
  </si>
  <si>
    <t>711311001</t>
  </si>
  <si>
    <t>Provedení hydroizolace mostovek za studena lakem asfaltovým penetračním</t>
  </si>
  <si>
    <t>Provedení izolace mostovek natěradly a tmely za studena nátěrem lakem asfaltovým penetračním</t>
  </si>
  <si>
    <t>levá strana_x000d_
5,19 = 5,190 =&gt; A _x000d_
20,05 = 20,050 =&gt; B _x000d_
Mezisoučet: A+B = 25,240 =&gt; C _x000d_
pravá strana_x000d_
6,61 = 6,610 =&gt; D _x000d_
20,55 = 20,550 =&gt; E _x000d_
Mezisoučet: D+E = 27,160 =&gt; F _x000d_
Celkem: A+B+D+E = 52,400 =&gt; G</t>
  </si>
  <si>
    <t>11163150</t>
  </si>
  <si>
    <t>lak penetrační asfaltový</t>
  </si>
  <si>
    <t>T</t>
  </si>
  <si>
    <t>711321132</t>
  </si>
  <si>
    <t>Provedení hydroizolace mostovek za horka nátěr asfaltem modifikovaným</t>
  </si>
  <si>
    <t>Provedení izolace mostovek natěradly a tmely za horka nátěrem asfaltem modifikovaným</t>
  </si>
  <si>
    <t>11163155</t>
  </si>
  <si>
    <t>lak hydroizolační z modifikovaného asfaltu</t>
  </si>
  <si>
    <t>789 - Povrchové úpravy ocelových konstrukcí a technologických zařízení</t>
  </si>
  <si>
    <t>628612201</t>
  </si>
  <si>
    <t>Nátěr mostního zábradlí polyuretanový jednonásobný vrchní</t>
  </si>
  <si>
    <t>Nátěr mostního zábradlí polyuretanový 1x vrchní</t>
  </si>
  <si>
    <t xml:space="preserve">levá strana_x000d_
sloupky_x000d_
2,76  = 2,760 =&gt; A _x000d_
madlo_x000d_
4,52 = 4,520 =&gt; B _x000d_
dolní příčel_x000d_
4,52 = 4,520 =&gt; C _x000d_
svislé příčle_x000d_
10,88 = 10,880 =&gt; D _x000d_
Mezisoučet: A+B+C+D = 22,680 =&gt; E _x000d_
pravá strana_x000d_
sloupky_x000d_
2,76 = 2,760 =&gt; F _x000d_
madlo_x000d_
4,85 = 4,850 =&gt; G _x000d_
dolní příčel_x000d_
4,85 = 4,850 =&gt; H _x000d_
svislé příčle_x000d_
11,66 = 11,660 =&gt; I _x000d_
Mezisoučet: F+G+H+I = 24,120 =&gt; J _x000d_
úhelník_x000d_
3,95 = 3,950 =&gt; K _x000d_
Celkem: A+B+C+D+F+G+H+I+K = 50,750 =&gt; L</t>
  </si>
  <si>
    <t>789315310</t>
  </si>
  <si>
    <t>Nátěr zařízení s povrchem nečlenitým dvousložkový základní polyuretanový tl do 40 µm</t>
  </si>
  <si>
    <t>Nátěr zařízení s povrchem nečlenitým dvousložkový polyuretanový základní, tloušťky do 40 µm</t>
  </si>
  <si>
    <t>789111152</t>
  </si>
  <si>
    <t>Čištění ručním nářadím nečlenitých zařízení stupeň přípravy podkladu St 2 stupeň zrezivění C</t>
  </si>
  <si>
    <t>Úpravy povrchů pod nátěry zařízení s povrchem nečlenitým odstranění rzi a nečistot pomocí ručního nářadí stupeň přípravy St 2, stupeň zrezivění C</t>
  </si>
  <si>
    <t>9 - Ostatní konstrukce a práce, bourání</t>
  </si>
  <si>
    <t>919121213</t>
  </si>
  <si>
    <t>Těsnění spár zálivkou za studena pro komůrky š 10 mm hl 25 mm bez těsnicího profilu</t>
  </si>
  <si>
    <t>M</t>
  </si>
  <si>
    <t>Utěsnění dilatačních spár zálivkou za studena v cementobetonovém nebo živičném krytu včetně adhezního nátěru bez těsnicího profilu pod zálivkou, pro komůrky šířky 10 mm, hloubky 25 mm</t>
  </si>
  <si>
    <t>919735111</t>
  </si>
  <si>
    <t>Řezání stávajícího živičného krytu hl do 50 mm</t>
  </si>
  <si>
    <t>Řezání stávajícího živičného krytu nebo podkladu hloubky do 50 mm</t>
  </si>
  <si>
    <t>938908411</t>
  </si>
  <si>
    <t>Čištění vozovek splachováním vodou</t>
  </si>
  <si>
    <t>Čištění vozovek splachováním vodou povrchu podkladu nebo krytu živičného, betonového nebo dlážděného</t>
  </si>
  <si>
    <t xml:space="preserve">=  =&gt; A _x000d_
 =  =&gt; B _x000d_
 =  =&gt; C _x000d_
 =  =&gt; D _x000d_
 =  =&gt; E _x000d_
 =  =&gt; F _x000d_
 =  =&gt; G _x000d_
 =  =&gt; H _x000d_
 =  =&gt; I _x000d_
30*8 = 240,000 =&gt; J</t>
  </si>
  <si>
    <t>966075141.S</t>
  </si>
  <si>
    <t xml:space="preserve">Demontáž kovového zábradlí </t>
  </si>
  <si>
    <t>Demontáž kovového zábradlí</t>
  </si>
  <si>
    <t xml:space="preserve">Demontáž kovového zábradlí  odřezáním - po výškovém nastavení osezení zpět _x000d_
levá strana_x000d_
17,8 = 17,800 =&gt; A</t>
  </si>
  <si>
    <t>985121122</t>
  </si>
  <si>
    <t>Tryskání degradovaného betonu stěn a rubu kleneb vodou pod tlakem přes 300 do 1250 barů</t>
  </si>
  <si>
    <t>Tryskání degradovaného betonu stěn, rubu kleneb a podlah vodou pod tlakem přes 300 do 1 250 barů</t>
  </si>
  <si>
    <t>985311113</t>
  </si>
  <si>
    <t>Reprofilace stěn cementovou sanační maltou tl přes 20 do 30 mm</t>
  </si>
  <si>
    <t>Reprofilace betonu sanačními maltami na cementové bázi ručně stěn, tloušťky přes 20 do 30 mm</t>
  </si>
  <si>
    <t>levá strana_x000d_
18,31*0,35 *0,3 = 1,923 =&gt; A _x000d_
5,19*0,3 = 1,557 =&gt; B _x000d_
Mezisoučet: A+B = 3,480 =&gt; C _x000d_
pravá strana_x000d_
19,49*0,52*0,8 = 8,108 =&gt; D _x000d_
6,61*1*0,8 = 5,288 =&gt; E _x000d_
Mezisoučet: D+E = 13,396 =&gt; F _x000d_
Celkem: A+B+D+E = 16,876 =&gt; G</t>
  </si>
  <si>
    <t>985311117</t>
  </si>
  <si>
    <t>Reprofilace stěn cementovou sanační maltou tl přes 60 do 70 mm</t>
  </si>
  <si>
    <t>Reprofilace betonu sanačními maltami na cementové bázi ručně stěn, tloušťky přes 60 do 70 mm</t>
  </si>
  <si>
    <t>levá strana_x000d_
18,31*0,35 *0,7 = 4,486 =&gt; A _x000d_
5,19*0,7 = 3,633 =&gt; B _x000d_
Mezisoučet: A+B = 8,119 =&gt; C _x000d_
pravá strana_x000d_
19,49*0,52*0,2 = 2,027 =&gt; D _x000d_
6,61*0,2 = 1,322 =&gt; E _x000d_
Mezisoučet: D+E = 3,349 =&gt; F _x000d_
Celkem: A+B+D+E = 11,468 =&gt; G</t>
  </si>
  <si>
    <t>985311312</t>
  </si>
  <si>
    <t>Reprofilace rubu kleneb a podlah cementovou sanační maltou tl přes 10 do 20 mm</t>
  </si>
  <si>
    <t>Reprofilace betonu sanačními maltami na cementové bázi ručně rubu kleneb a podlah, tloušťky přes 10 do 20 mm</t>
  </si>
  <si>
    <t>levá strana_x000d_
20,05+(18,31*(0,050+0,300)/2) = 23,254 =&gt; A _x000d_
Mezisoučet: A = 23,254 =&gt; B _x000d_
pravá strana_x000d_
20,55+ (19,49*(0,220+0,670)/2) = 29,223 =&gt; C _x000d_
Mezisoučet: C = 29,223 =&gt; D _x000d_
Celkem: A+C = 52,477 =&gt; E</t>
  </si>
  <si>
    <t>985321111</t>
  </si>
  <si>
    <t>Ochranný nátěr výztuže na cementové bázi stěn, líce kleneb a podhledů 1 vrstva tl 1 mm</t>
  </si>
  <si>
    <t>Ochranný nátěr betonářské výztuže 1 vrstva tloušťky 1 mm na cementové bázi stěn, líce kleneb a podhledů</t>
  </si>
  <si>
    <t>levá strana_x000d_
18,31*0,35*0,7 = 4,486 =&gt; A _x000d_
5,19*0,7 = 3,633 =&gt; B _x000d_
20,05+(18,31*(0,050+0,300)/2)*0,7 = 22,293 =&gt; C _x000d_
Mezisoučet: A+B+C = 30,412 =&gt; D _x000d_
pravá strana_x000d_
19,49*0,52*0,3 = 3,040 =&gt; E _x000d_
6,61*0,3 = 1,983 =&gt; F _x000d_
20,55+ (19,49*(0,220+0,670)/2)*0,3 = 23,152 =&gt; G _x000d_
Mezisoučet: E+F+G = 28,175 =&gt; H _x000d_
Celkem: A+B+C+E+F+G = 58,587 =&gt; I</t>
  </si>
  <si>
    <t>985323212</t>
  </si>
  <si>
    <t>Spojovací můstek reprofilovaného betonu na epoxidové bázi tl 2 mm</t>
  </si>
  <si>
    <t>Spojovací můstek reprofilovaného betonu na epoxidové bázi, tloušťky 2 mm</t>
  </si>
  <si>
    <t>16,876+11,468+52,477 = 80,821 =&gt; A</t>
  </si>
  <si>
    <t>911121111.S</t>
  </si>
  <si>
    <t xml:space="preserve">Montáž zábradlí ocelového po nastavení výšky oc.nátrubkem </t>
  </si>
  <si>
    <t>Montáž zábradlí ocelového po nastavení výšky oc.nátrubkem</t>
  </si>
  <si>
    <t>Nabídková cena</t>
  </si>
  <si>
    <t xml:space="preserve">Zábradlí ocelového -nastavení výšky oc.nátrubkem  D+M</t>
  </si>
  <si>
    <t>KS</t>
  </si>
  <si>
    <t>18,3M</t>
  </si>
  <si>
    <t xml:space="preserve">Ukončení zámkové dlažby ocelovým úhelníkem s otvory pro odvod vody - dodávka + vypálení otvorů </t>
  </si>
  <si>
    <t>Ukončení zámkové dlažby ocelovým úhelníkem s otvory pro odvod vody - dodávka + vypálení otvorů</t>
  </si>
  <si>
    <t>úhelník 100/100/8_x000d_
18,3 = 18,300 =&gt; A</t>
  </si>
  <si>
    <t>nabídková cena</t>
  </si>
  <si>
    <t>Pozinkování ocelových výrobků, hmotnost celková od 100 do 300 kg</t>
  </si>
  <si>
    <t>KG</t>
  </si>
  <si>
    <t>úhelník 100/100/8 s vypálenýmy otvory pro kotvení a odvod vody_x000d_
18,3*9,4 = 172,020 =&gt; A</t>
  </si>
  <si>
    <t>Montáž ukončovacího úhelníku</t>
  </si>
  <si>
    <t>941111121</t>
  </si>
  <si>
    <t>Montáž lešení řadového trubkového lehkého s podlahami zatížení do 200 kg/m2 š od 0,9 do 1,2 m v do 10 m</t>
  </si>
  <si>
    <t>Lešení řadové trubkové lehké pracovní s podlahami s provozním zatížením tř. 3 do 200 kg/m2 šířky tř. W09 od 0,9 do 1,2 m, výšky výšky do 10 m montáž</t>
  </si>
  <si>
    <t>37,50+40 = 77,500 =&gt; A</t>
  </si>
  <si>
    <t>941111221</t>
  </si>
  <si>
    <t>Příplatek k lešení řadovému trubkovému lehkému s podlahami do 200 kg/m2 š od 0,9 do 1,2 m v 10 m za každý den použití</t>
  </si>
  <si>
    <t>Lešení řadové trubkové lehké pracovní s podlahami s provozním zatížením tř. 3 do 200 kg/m2 šířky tř. W09 od 0,9 do 1,2 m, výšky výšky do 10 m příplatek k ceně za každý den použití</t>
  </si>
  <si>
    <t>941111821</t>
  </si>
  <si>
    <t>Demontáž lešení řadového trubkového lehkého s podlahami zatížení do 200 kg/m2 š od 0,9 do 1,2 m v do 10 m</t>
  </si>
  <si>
    <t>Lešení řadové trubkové lehké pracovní s podlahami s provozním zatížením tř. 3 do 200 kg/m2 šířky tř. W09 od 0,9 do 1,2 m, výšky výšky do 10 m demontáž</t>
  </si>
  <si>
    <t>916241212</t>
  </si>
  <si>
    <t>Osazení obrubníku kamenného stojatého bez boční opěry do lože z betonu prostého</t>
  </si>
  <si>
    <t>Osazení obrubníku kamenného se zřízením lože, s vyplněním a zatřením spár cementovou maltou stojatého bez boční opěry, do lože z betonu prostého</t>
  </si>
  <si>
    <t>58380003</t>
  </si>
  <si>
    <t>obrubník kamenný žulový přímý 1000x300x200mm</t>
  </si>
  <si>
    <t>113201112.S</t>
  </si>
  <si>
    <t>Vytrhání obrub kamenných ležatých</t>
  </si>
  <si>
    <t>Vytrhání obrub s vybouráním lože, s přemístěním hmot na skládku na vzdálenost do 3 m nebo s naložením na dopravní prostředek silničních ležatých</t>
  </si>
  <si>
    <t>113107141</t>
  </si>
  <si>
    <t>Odstranění podkladu živičného tl 50 mm ručně</t>
  </si>
  <si>
    <t>Odstranění podkladů nebo krytů ručně s přemístěním hmot na skládku na vzdálenost do 3 m nebo s naložením na dopravní prostředek živičných, o tl. vrstvy do 50 mm</t>
  </si>
  <si>
    <t>941111222.s</t>
  </si>
  <si>
    <t>Zpevnění dna toku v místě lešení</t>
  </si>
  <si>
    <t>KPL</t>
  </si>
  <si>
    <t>997 - Přesun sutě</t>
  </si>
  <si>
    <t>997221655</t>
  </si>
  <si>
    <t>Poplatek za uložení na skládce (skládkovné) zeminy a kamení kód odpadu 17 05 04</t>
  </si>
  <si>
    <t>Poplatek za uložení stavebního odpadu na skládce (skládkovné) zeminy a kamení zatříděného do Katalogu odpadů pod kódem 17 05 04</t>
  </si>
  <si>
    <t>997221645</t>
  </si>
  <si>
    <t>Poplatek za uložení na skládce (skládkovné) odpadu asfaltového bez dehtu kód odpadu 17 03 02</t>
  </si>
  <si>
    <t>Poplatek za uložení stavebního odpadu na skládce (skládkovné) asfaltového bez obsahu dehtu zatříděného do Katalogu odpadů pod kódem 17 03 02</t>
  </si>
  <si>
    <t>997221571</t>
  </si>
  <si>
    <t>Vodorovná doprava vybouraných hmot do 1 km</t>
  </si>
  <si>
    <t>Vodorovná doprava vybouraných hmot bez naložení, ale se složením a s hrubým urovnáním na vzdálenost do 1 km</t>
  </si>
  <si>
    <t>997221579</t>
  </si>
  <si>
    <t>Příplatek ZKD 1 km u vodorovné dopravy vybouraných hmot</t>
  </si>
  <si>
    <t>Vodorovná doprava vybouraných hmot bez naložení, ale se složením a s hrubým urovnáním na vzdálenost Příplatek k ceně za každý další započatý 1 km přes 1 km</t>
  </si>
  <si>
    <t>998 - Přesun hmot</t>
  </si>
  <si>
    <t>998212111</t>
  </si>
  <si>
    <t>Přesun hmot pro mosty zděné, monolitické betonové nebo ocelové v do 20 m</t>
  </si>
  <si>
    <t>Přesun hmot pro mosty zděné, betonové monolitické, spřažené ocelobetonové nebo kovové vodorovná dopravní vzdálenost do 100 m výška mostu do 20 m</t>
  </si>
  <si>
    <t>VRN3 - Zařízení staveniště</t>
  </si>
  <si>
    <t>032002000</t>
  </si>
  <si>
    <t>Vybavení staveniště</t>
  </si>
  <si>
    <t>SOUBOR</t>
  </si>
  <si>
    <t>033002000</t>
  </si>
  <si>
    <t>Připojení staveniště na energie - elekrocentrála</t>
  </si>
  <si>
    <t>…</t>
  </si>
  <si>
    <t>Připojení staveniště na inženýrské sítě</t>
  </si>
  <si>
    <t>034002000</t>
  </si>
  <si>
    <t>Zabezpečení staveniště</t>
  </si>
  <si>
    <t>039002000</t>
  </si>
  <si>
    <t>Zrušení zařízení staveniště</t>
  </si>
  <si>
    <t>VRN4 - Inženýrská činnost</t>
  </si>
  <si>
    <t>049103000</t>
  </si>
  <si>
    <t>Náklady vzniklé v souvislosti s realizací stavby</t>
  </si>
  <si>
    <t>045002000</t>
  </si>
  <si>
    <t>Kompletační a koordinační činnost</t>
  </si>
  <si>
    <t>VRN7 - Provozní vlivy</t>
  </si>
  <si>
    <t>072002000</t>
  </si>
  <si>
    <t>Silniční provoz</t>
  </si>
  <si>
    <t>VRN8 - Přesun stavebních kapacit</t>
  </si>
  <si>
    <t>081002000</t>
  </si>
  <si>
    <t>Doprava zaměstnanců</t>
  </si>
  <si>
    <t>2025_8_2 - SO2 propustek III/33777 Kvasín</t>
  </si>
  <si>
    <t>Zemní práce</t>
  </si>
  <si>
    <t>Zakládání</t>
  </si>
  <si>
    <t>Trubní vedení</t>
  </si>
  <si>
    <t>VRN1</t>
  </si>
  <si>
    <t>Průzkumné, geodetické a projektové práce</t>
  </si>
  <si>
    <t>1 - Zemní práce</t>
  </si>
  <si>
    <t>132251251</t>
  </si>
  <si>
    <t>Hloubení nezapažených rýh šířky přes 800 do 2 000 mm strojně s urovnáním dna do předepsaného profilu a spádu v hornině třídy těžitelnosti I skupiny 3 do 20 m3</t>
  </si>
  <si>
    <t>M3</t>
  </si>
  <si>
    <t>0,98*0,8*3 = 2,352 =&gt; A _x000d_
0,93*0,8*3 = 2,232 =&gt; B _x000d_
0,3*5,03 = 1,509 =&gt; C _x000d_
Celkem: A+B+C = 6,093 =&gt; D</t>
  </si>
  <si>
    <t>162751137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</si>
  <si>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</si>
  <si>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</si>
  <si>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1,782+3,71 = 5,492 =&gt; A</t>
  </si>
  <si>
    <t>167151102</t>
  </si>
  <si>
    <t>Nakládání, skládání a překládání neulehlého výkopku nebo sypaniny strojně nakládání, množství do 100 m3, z horniny třídy těžitelnosti II, skupiny 4 a 5</t>
  </si>
  <si>
    <t>5,492*1,8 = 9,886 =&gt; A</t>
  </si>
  <si>
    <t>129951113</t>
  </si>
  <si>
    <t>Bourání zdiva kamenného v odkopávkách nebo prokopávkách na MC strojně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</si>
  <si>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</si>
  <si>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římsy_x000d_
0,6*2,9*2 = 3,480 =&gt; A _x000d_
sloupky_x000d_
0,24*0,24*1*4 = 0,230 =&gt; B _x000d_
Celkem: A+B = 3,710 =&gt; C</t>
  </si>
  <si>
    <t>162751115</t>
  </si>
  <si>
    <t>Vodorovné přemístění přes 7 000 do 8000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</si>
  <si>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</si>
  <si>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2 - Zakládání</t>
  </si>
  <si>
    <t>171152501</t>
  </si>
  <si>
    <t>Zhutnění podloží pod násypy z rostlé horniny třídy těžitelnosti I a II, skupiny 1 až 4 z hornin soudružných a nesoudržných</t>
  </si>
  <si>
    <t>5,23*3 = 15,690 =&gt; A</t>
  </si>
  <si>
    <t>271562211</t>
  </si>
  <si>
    <t>Podsyp pod základové konstrukce se zhutněním a urovnáním povrchu z kameniva drobného, frakce 0 - 4 mm</t>
  </si>
  <si>
    <t>5,1*3*0,05 = 0,765 =&gt; A</t>
  </si>
  <si>
    <t>271572211</t>
  </si>
  <si>
    <t>Podsyp pod základové konstrukce se zhutněním a urovnáním povrchu ze štěrkopísku netříděného</t>
  </si>
  <si>
    <t>0,8*0,1*3*2 = 0,480 =&gt; A</t>
  </si>
  <si>
    <t>275351121</t>
  </si>
  <si>
    <t>Bednění základů patek zřízení</t>
  </si>
  <si>
    <t>0,4*(0,8+0,8+3+3)*2 = 6,080 =&gt; A</t>
  </si>
  <si>
    <t>275351122</t>
  </si>
  <si>
    <t>Bednění základů patek odstranění</t>
  </si>
  <si>
    <t>465513228</t>
  </si>
  <si>
    <t>Dlažba z lomového kamene lomařsky upraveného vodorovná nebo ve sklonu na cementovou maltu ze 400 kg cementu na m3 malty, s vyspárováním cementovou maltou, tl. 2</t>
  </si>
  <si>
    <t>Dlažba z lomového kamene lomařsky upraveného vodorovná nebo ve sklonu na cementovou maltu ze 400 kg cementu na m3 malty, s vyspárováním cementovou maltou, tl. 250 mm</t>
  </si>
  <si>
    <t>dno_x000d_
2,83 = 2,830 =&gt; A</t>
  </si>
  <si>
    <t>465513256.1</t>
  </si>
  <si>
    <t>Dlažba svahu u mostních opěr z upraveného lomového žulového kamene s vyspárováním maltou MC 25, šíře spáry 15 mm do betonového lože C 25/30 tloušťky 250 mm, plo</t>
  </si>
  <si>
    <t>Dlažba svahu u mostních opěr z upraveného lomového žulového kamene s vyspárováním maltou MC 25, šíře spáry 15 mm do betonového lože C 25/30 tloušťky 250 mm, plochy do 10 m2</t>
  </si>
  <si>
    <t>(1,2*5,03)+(2,1*1,7) = 9,606 =&gt; A _x000d_
(0,85*1,06)+(1,03*1,06) = 1,993 =&gt; B _x000d_
Celkem: A+B = 11,599 =&gt; C</t>
  </si>
  <si>
    <t>321311115</t>
  </si>
  <si>
    <t>Konstrukce vodních staveb z betonu prostého mrazuvzdorného tř. C 25/30</t>
  </si>
  <si>
    <t>prahy potrubí_x000d_
(0,88*0,8*3)+(0,83*0,8*3) = 4,104 =&gt; A</t>
  </si>
  <si>
    <t>348213113.S</t>
  </si>
  <si>
    <t xml:space="preserve">Zdění zdiva z nepravidelných kamenů na maltu obj kamene do 0,02 m3 š spáry přes 10 do 20 mm   </t>
  </si>
  <si>
    <t>Zdění plotových zdí a podezdívek z lomového kamene na maltu z nepravidelných kamenů objemu 1 kusu kamene do 0,02 m3, šířka spáry přes 10 do 20 mm</t>
  </si>
  <si>
    <t>boky vtoku_x000d_
1,16*0,3*2 = 0,696 =&gt; A</t>
  </si>
  <si>
    <t>58380758</t>
  </si>
  <si>
    <t>kámen lomový soklový (1t=1,5m2)</t>
  </si>
  <si>
    <t>113154224</t>
  </si>
  <si>
    <t>Frézování živičného podkladu nebo krytu s naložením na dopravní prostředek plochy přes 500 do 1 000 m2 bez překážek v trase pruhu šířky do 1 m, tloušťky vrstvy</t>
  </si>
  <si>
    <t>Frézování živičného podkladu nebo krytu s naložením na dopravní prostředek plochy přes 500 do 1 000 m2 bez překážek v trase pruhu šířky do 1 m, tloušťky vrstvy 100 mm</t>
  </si>
  <si>
    <t>3,83*3 = 11,490 =&gt; A</t>
  </si>
  <si>
    <t>569811113</t>
  </si>
  <si>
    <t>Zpevnění krajnic nebo komunikací pro pěší s rozprostřením a zhutněním, po zhutnění štěrkodrtí tl. 70 mm</t>
  </si>
  <si>
    <t>573211107</t>
  </si>
  <si>
    <t>Postřik spojovací PS bez posypu kamenivem z asfaltu silničního, v množství 0,30 kg/m2</t>
  </si>
  <si>
    <t>577144131</t>
  </si>
  <si>
    <t>Asfaltový beton vrstva obrusná ACO 11 (ABS) s rozprostřením a se zhutněním z modifikovaného asfaltu v pruhu šířky přes do 1,5 do 3 m, po zhutnění tl. 50 mm</t>
  </si>
  <si>
    <t>564952111</t>
  </si>
  <si>
    <t>Podklad z mechanicky zpevněného kameniva MZK (minerální beton) s rozprostřením a s hutněním, po zhutnění tl. 150 mm</t>
  </si>
  <si>
    <t>565135111</t>
  </si>
  <si>
    <t>Asfaltový beton vrstva podkladní ACP 16 (obalované kamenivo střednězrnné - OKS) s rozprostřením a zhutněním v pruhu šířky přes 1,5 do 3 m, po zhutnění tl. 50 mm</t>
  </si>
  <si>
    <t>573111112</t>
  </si>
  <si>
    <t>Postřik infiltrační PI z asfaltu silničního s posypem kamenivem, v množství 1,00 kg/m2</t>
  </si>
  <si>
    <t>Komunikace - doprava strojů</t>
  </si>
  <si>
    <t>998225111</t>
  </si>
  <si>
    <t>Přesun hmot pro pozemní komunikace s krytem z kamene, monolitickým betonovým nebo živičným</t>
  </si>
  <si>
    <t>Přesun hmot pro komunikace s krytem z kameniva, monolitickým betonovým nebo živičným dopravní vzdálenost do 200 m jakékoliv délky objektu</t>
  </si>
  <si>
    <t>8 - Trubní vedení</t>
  </si>
  <si>
    <t>894812339R</t>
  </si>
  <si>
    <t xml:space="preserve">Příplatek za seříznut a řezy  potrubí</t>
  </si>
  <si>
    <t>KUS</t>
  </si>
  <si>
    <t>998276101</t>
  </si>
  <si>
    <t>Přesun hmot pro trubní vedení hloubené z trub z plastických hmot nebo sklolaminátových pro vodovody, kanalizace, teplovody, produktovody v otevřeném výkopu dopr</t>
  </si>
  <si>
    <t>Přesun hmot pro trubní vedení hloubené z trub z plastických hmot nebo sklolaminátových pro vodovody, kanalizace, teplovody, produktovody v otevřeném výkopu dopravní vzdálenost do 15 m</t>
  </si>
  <si>
    <t>871370410</t>
  </si>
  <si>
    <t>Montáž kanalizačního potrubí korugovaného SN 10 z polypropylenu DN 300</t>
  </si>
  <si>
    <t>Montáž kanalizačního potrubí z polypropylenu PP korugovaného nebo žebrovaného SN 10 DN 300</t>
  </si>
  <si>
    <t>6,65*2 = 13,300 =&gt; A</t>
  </si>
  <si>
    <t>WVN.JP000130W</t>
  </si>
  <si>
    <t>X-Stream korug.potrubí SN10 PP DN300/6m s hrdlem</t>
  </si>
  <si>
    <t>WVN.JF098003W</t>
  </si>
  <si>
    <t>X-Stream těsnění DN300</t>
  </si>
  <si>
    <t>113107321</t>
  </si>
  <si>
    <t>Odstranění podkladů nebo krytů strojně plochy jednotlivě do 50 m2 s přemístěním hmot na skládku na vzdálenost do 3 m nebo s naložením na dopravní prostředek z k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</si>
  <si>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</si>
  <si>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150 mm_x000d_
3,83*3 = 11,490 =&gt; A _x000d_
200 mm_x000d_
3,83*3 = 11,490 =&gt; B _x000d_
Celkem: A+B = 22,980 =&gt; C</t>
  </si>
  <si>
    <t>919535561</t>
  </si>
  <si>
    <t>Obetonování trubního propustku betonem prostým se zvýšenými nároky na prostředí tř. C 30/37</t>
  </si>
  <si>
    <t>0,7*6,65 = 4,655 =&gt; A</t>
  </si>
  <si>
    <t>3,83*2 = 7,660 =&gt; A</t>
  </si>
  <si>
    <t>20*3,83 = 76,600 =&gt; A</t>
  </si>
  <si>
    <t>966008112R</t>
  </si>
  <si>
    <t>Bourání propustku kamenného</t>
  </si>
  <si>
    <t>VRN1 - Průzkumné, geodetické a projektové práce</t>
  </si>
  <si>
    <t>011002000</t>
  </si>
  <si>
    <t>Průzkumné práce</t>
  </si>
  <si>
    <t>012002000</t>
  </si>
  <si>
    <t>Geodetické práce</t>
  </si>
  <si>
    <t>030001000</t>
  </si>
  <si>
    <t>032803000</t>
  </si>
  <si>
    <t>Ostatní vybavení staveniště</t>
  </si>
  <si>
    <t>043203003</t>
  </si>
  <si>
    <t>Rozbory celkem</t>
  </si>
  <si>
    <t>...</t>
  </si>
  <si>
    <t>2025_9_1 - SO1 Opevnění oblouku III/3424 Klešice</t>
  </si>
  <si>
    <t>Vodorovné konstrukce</t>
  </si>
  <si>
    <t>115101201</t>
  </si>
  <si>
    <t>Čerpání vody na dopravní výšku do 10 m s uvažovaným průměrným přítokem do 500 l/min</t>
  </si>
  <si>
    <t>HOD</t>
  </si>
  <si>
    <t>124253100</t>
  </si>
  <si>
    <t>Vykopávky pro koryta vodotečí strojně v hornině třídy těžitelnosti I skupiny 3 do 100 m3</t>
  </si>
  <si>
    <t>(5,2+5,2+5,35)*(2,08-0,3)*1,5 = 42,053 =&gt; A</t>
  </si>
  <si>
    <t>(5,2+5,2+5,35)*(0,3)*1,5 = 7,088 =&gt; A</t>
  </si>
  <si>
    <t>151711111</t>
  </si>
  <si>
    <t>Osazení ocelových zápor pro pažení hloubených vykopávek do předem provedených vrtů se zabetonováním spodního konce, s případným obsypem zápory pískem délky od 0</t>
  </si>
  <si>
    <t>Osazení ocelových zápor pro pažení hloubených vykopávek do předem provedených vrtů se zabetonováním spodního konce, s případným obsypem zápory pískem délky od 0 do 8 m</t>
  </si>
  <si>
    <t>5,2+5,2+5,35 = 15,750 =&gt; A</t>
  </si>
  <si>
    <t>13010952</t>
  </si>
  <si>
    <t>ocel profilová jakost S235JR (11 375) průřez HEA 120</t>
  </si>
  <si>
    <t>((5,2+5,2+5,35)/0,5)*19,9*0,001 = 0,627 =&gt; A</t>
  </si>
  <si>
    <t>151711131</t>
  </si>
  <si>
    <t>Vytažení ocelových zápor pro pažení délky od 0 do 8 m</t>
  </si>
  <si>
    <t>151721111</t>
  </si>
  <si>
    <t>Pažení do ocelových zápor bez ohledu na druh pažin, s odstraněním pažení, hloubky výkopu do 4 m</t>
  </si>
  <si>
    <t>(5,2+5,2+5,35)*2,5 = 39,375 =&gt; A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</si>
  <si>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</si>
  <si>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</si>
  <si>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</si>
  <si>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>(6,96/7)*15,75 = 15,660 =&gt; A</t>
  </si>
  <si>
    <t>171201221</t>
  </si>
  <si>
    <t>celkem_x000d_
(42,053+7,088)*1,8 = 88,454 =&gt; A _x000d_
-zásypy_x000d_
-15,66*1,8 = -28,188 =&gt; B _x000d_
k odvozu 88,454-15,666_x000d_
Celkem: A+B = 60,266 =&gt; C</t>
  </si>
  <si>
    <t>115001105</t>
  </si>
  <si>
    <t>Převedení vody potrubím DN přes 300 do 600</t>
  </si>
  <si>
    <t>Převedení vody potrubím průměru DN přes 300 do 600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</si>
  <si>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</si>
  <si>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</si>
  <si>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</si>
  <si>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celkem_x000d_
(42,053+7,088) = 49,141 =&gt; A _x000d_
-zásypy_x000d_
-15,66 = -15,660 =&gt; B _x000d_
k odvozu _x000d_
Celkem: A+B = 33,481 =&gt; C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</si>
  <si>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</si>
  <si>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</si>
  <si>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</si>
  <si>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33,481 = 33,481 =&gt; A _x000d_
A * 13Koeficient množství = 435,253 =&gt; B</t>
  </si>
  <si>
    <t>115101301</t>
  </si>
  <si>
    <t>Pohotovost záložní čerpací soupravy pro dopravní výšku do 10 m s uvažovaným průměrným přítokem do 500 l/min</t>
  </si>
  <si>
    <t>DEN</t>
  </si>
  <si>
    <t>226111113</t>
  </si>
  <si>
    <t>Velkoprofilové vrty náběrovým vrtáním svislé nezapažené průměru přes 400 do 450 mm, v hl od 0 do 5 m v hornině tř. III</t>
  </si>
  <si>
    <t>272323611</t>
  </si>
  <si>
    <t>Základy z betonu železového (bez výztuže) klenby z betonu pro konstrukce bílých van tř. C 30/37</t>
  </si>
  <si>
    <t>(5,2+5,2+5,35)*0,462 = 7,277 =&gt; A</t>
  </si>
  <si>
    <t>274351121</t>
  </si>
  <si>
    <t>Bednění základů pasů rovné zřízení</t>
  </si>
  <si>
    <t>(5,2+5,2+5,35)*0,3*2 = 9,450 =&gt; A _x000d_
(5,2+5,2+5,35)*0,52 = 8,190 =&gt; B _x000d_
(5,2+5,2+5,35)*0,6 = 9,450 =&gt; C _x000d_
0,6*0,9*2 = 1,080 =&gt; D _x000d_
Celkem: A+B+C+D = 28,170 =&gt; E</t>
  </si>
  <si>
    <t>274351122</t>
  </si>
  <si>
    <t>Bednění základů pasů rovné odstranění</t>
  </si>
  <si>
    <t>274361821</t>
  </si>
  <si>
    <t>Výztuž základů pasů z betonářské oceli 10 505 (R) nebo BSt 500</t>
  </si>
  <si>
    <t xml:space="preserve">pr 8mm   0,8 kg/m_x000d_
2,41*(15,75/0,2)*0,395*0,001 = 0,075 =&gt; A _x000d_
2,30*(15,75/0,2)*0,395*0,001 = 0,072 =&gt; B _x000d_
pr 12mm   _x000d_
19*0,89*(5,2+5,2+5,35)*0,001 = 0,266 =&gt; C _x000d_
Celkem: A+B+C = 0,413 =&gt; D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</si>
  <si>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</si>
  <si>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</si>
  <si>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</si>
  <si>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15,75*2 = 31,500 =&gt; A</t>
  </si>
  <si>
    <t>321213345</t>
  </si>
  <si>
    <t>Zdivo nadzákladové z lomového kamene vodních staveb obkladní s vyspárováním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</si>
  <si>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</si>
  <si>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(5,2+5,2+5,35)*0,31 = 4,883 =&gt; A</t>
  </si>
  <si>
    <t>317321017</t>
  </si>
  <si>
    <t>Římsy opěrných zdí a valů ze ŽB tř. C 25/30</t>
  </si>
  <si>
    <t>Římsy opěrných zdí a valů z betonu železového tř. C 25/30</t>
  </si>
  <si>
    <t>(5,2+5,2+5,35)*0,117 = 1,843 =&gt; A</t>
  </si>
  <si>
    <t>317353111</t>
  </si>
  <si>
    <t>Bednění říms opěrných zdí a valů přímých, zalomených nebo zakřivených zřízení</t>
  </si>
  <si>
    <t>Bednění říms opěrných zdí a valů jakéhokoliv tvaru přímých, zalomených nebo jinak zakřivených zřízení</t>
  </si>
  <si>
    <t>(5,2+5,2+5,35)*0,25*2 = 7,875 =&gt; A _x000d_
0,5*0,25*2 = 0,250 =&gt; B _x000d_
Celkem: A+B = 8,125 =&gt; C</t>
  </si>
  <si>
    <t>317353112</t>
  </si>
  <si>
    <t>Bednění říms opěrných zdí a valů přímých, zalomených nebo zakřivených odstranění</t>
  </si>
  <si>
    <t>Bednění říms opěrných zdí a valů jakéhokoliv tvaru přímých, zalomených nebo jinak zakřivených odstranění</t>
  </si>
  <si>
    <t>317361016</t>
  </si>
  <si>
    <t>Výztuž říms opěrných zdí a valů z betonářské oceli 10 505</t>
  </si>
  <si>
    <t>Výztuž říms opěrných zdí a valů z oceli 10 505 (R) nebo BSt 500</t>
  </si>
  <si>
    <t>1,345*((5,2+5,2+5,35)/0,2)*0,395*0,001 = 0,042 =&gt; A _x000d_
((5,2+5,2+5,35)*6)*0,089*0,001 = 0,008 =&gt; B _x000d_
Celkem: A+B = 0,050 =&gt; C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</si>
  <si>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</si>
  <si>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dobetonávky a opěry pod kámen_x000d_
0,513*15,75*1,035 = 8,363 =&gt; A _x000d_
Celkem: A = 8,363 =&gt; B</t>
  </si>
  <si>
    <t>4 - Vodorovné konstrukce</t>
  </si>
  <si>
    <t>458591111</t>
  </si>
  <si>
    <t>Zřízení výplně těsnící vrstvy za opěrou z jílu</t>
  </si>
  <si>
    <t>2,1*0,3 = 0,630 =&gt; A</t>
  </si>
  <si>
    <t>58125110</t>
  </si>
  <si>
    <t>jíl surový kusový</t>
  </si>
  <si>
    <t>0,63*2,142 = 1,349 =&gt; A</t>
  </si>
  <si>
    <t>6*50 = 300,000 =&gt; A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</si>
  <si>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</si>
  <si>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</si>
  <si>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</si>
  <si>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</si>
  <si>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997013601</t>
  </si>
  <si>
    <t>Poplatek za uložení na skládce (skládkovné) stavebního odpadu betonového kód odpadu 17 01 01</t>
  </si>
  <si>
    <t>Poplatek za uložení stavebního odpadu na skládce (skládkovné) z prostého betonu zatříděného do Katalogu odpadů pod kódem 17 01 01</t>
  </si>
  <si>
    <t>998153131</t>
  </si>
  <si>
    <t>Přesun hmot pro samostatné zdi a valy zděné z cihel, kamene, tvárnic nebo monolitické v do 12 m</t>
  </si>
  <si>
    <t>Přesun hmot pro zdi a valy samostatné se svislou nosnou konstrukcí zděnou nebo monolitickou betonovou tyčovou nebo plošnou vodorovná dopravní vzdálenost do 50 m, pro zdi základní výšky do 12 m</t>
  </si>
  <si>
    <t>2025_9_2 - SO2 opěrná zídka II/337 Skutíčko</t>
  </si>
  <si>
    <t>46-M</t>
  </si>
  <si>
    <t>Zemní práce při extr.mont.pracích</t>
  </si>
  <si>
    <t>115001103</t>
  </si>
  <si>
    <t>Převedení vody potrubím DN přes 150 do 250</t>
  </si>
  <si>
    <t>Převedení vody potrubím průměru DN přes 150 do 250</t>
  </si>
  <si>
    <t>Hloubení rýh nezapažených š do 2000 mm v hornině třídy těžitelnosti I skupiny 3 objem do 20 m3 strojně</t>
  </si>
  <si>
    <t>dno_x000d_
6,05*0,6 = 3,630 =&gt; A _x000d_
opěrná zeď_x000d_
3,46*((0,66+0,35)/2) = 1,747 =&gt; B _x000d_
Celkem: A+B = 5,377 =&gt; C</t>
  </si>
  <si>
    <t>162751157</t>
  </si>
  <si>
    <t>Vodorovné přemístění přes 9 000 do 10000 m výkopku/sypaniny z horniny třídy těžitelnosti III skupiny 6 a 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</si>
  <si>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</si>
  <si>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171152101</t>
  </si>
  <si>
    <t>Uložení sypaniny z hornin soudržných do násypů zhutněných silnic a dálnic</t>
  </si>
  <si>
    <t>Uložení sypaniny do zhutněných násypů pro silnice, dálnice a letiště s rozprostřením sypaniny ve vrstvách, s hrubým urovnáním a uzavřením povrchu násypu z hornin soudržných</t>
  </si>
  <si>
    <t>0,8*0,1*5 = 0,400 =&gt; A</t>
  </si>
  <si>
    <t>58344171</t>
  </si>
  <si>
    <t>štěrkodrť frakce 0/32</t>
  </si>
  <si>
    <t>0,4*1,8 = 0,720 =&gt; A</t>
  </si>
  <si>
    <t>162751159</t>
  </si>
  <si>
    <t>Příplatek k vodorovnému přemístění výkopku/sypaniny z horniny třídy těžitelnosti III skupiny 6 a 7 ZKD 1000 m přes 10000 m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</si>
  <si>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</si>
  <si>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279322511</t>
  </si>
  <si>
    <t>Základová zeď ze ŽB se zvýšenými nároky na prostředí tř. C 25/30 bez výztuže</t>
  </si>
  <si>
    <t>Základové zdi z betonu železového (bez výztuže) se zvýšenými nároky na prostředí tř. C 25/30</t>
  </si>
  <si>
    <t>(0,7*0,3*5)+(4*0,15) = 1,650 =&gt; A</t>
  </si>
  <si>
    <t>0,06*5 = 0,300 =&gt; A</t>
  </si>
  <si>
    <t>(0,2*0,3*2)+(0,25*5)+(0,2*5) = 2,370 =&gt; A</t>
  </si>
  <si>
    <t>6*5*0,59*0,001 = 0,018 =&gt; A _x000d_
1,345*(5/0,2)*0,395*0,001 = 0,013 =&gt; B _x000d_
Celkem: A+B = 0,031 =&gt; C</t>
  </si>
  <si>
    <t>321213445</t>
  </si>
  <si>
    <t>Zdivo nadzákladové z lomového kamene vodních staveb kyklopské s vyspárováním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</si>
  <si>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</si>
  <si>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(2,22*0,3) = 0,666 =&gt; A _x000d_
(0,876+0,61+0,9+0,66)*0,3 = 0,914 =&gt; B _x000d_
Celkem: A+B = 1,580 =&gt; C</t>
  </si>
  <si>
    <t>327351211</t>
  </si>
  <si>
    <t>Bednění opěrných zdí a valů svislých i skloněných zřízení</t>
  </si>
  <si>
    <t>Bednění opěrných zdí a valů svislých i skloněných, výšky do 20 m zřízení</t>
  </si>
  <si>
    <t>4+4+(0,7*0,9*2) = 9,260 =&gt; A</t>
  </si>
  <si>
    <t>327351221</t>
  </si>
  <si>
    <t>Bednění opěrných zdí a valů svislých i skloněných odstranění</t>
  </si>
  <si>
    <t>Bednění opěrných zdí a valů svislých i skloněných, výšky do 20 m odstranění</t>
  </si>
  <si>
    <t>9,26 = 9,260 =&gt; A</t>
  </si>
  <si>
    <t>327361006</t>
  </si>
  <si>
    <t>Výztuž opěrných zdí a valů D 12 mm z betonářské oceli 10 505</t>
  </si>
  <si>
    <t>Výztuž opěrných zdí a valů průměru do 12 mm, z oceli 10 505 (R) nebo BSt 500</t>
  </si>
  <si>
    <t>1,94*(5/0,2)*0,395*0,001 = 0,019 =&gt; A _x000d_
1,84*(5/0,2)*0,395*0,001 = 0,018 =&gt; B _x000d_
20*5*0,89*0,001 = 0,089 =&gt; C _x000d_
Celkem: A+B+C = 0,126 =&gt; D</t>
  </si>
  <si>
    <t>dobetonávky a opěry pod kámen_x000d_
0,181*5*1,035 = 0,937 =&gt; A _x000d_
Celkem: A = 0,937 =&gt; B</t>
  </si>
  <si>
    <t>46-M - Zemní práce při extr.mont.pracích</t>
  </si>
  <si>
    <t>460010025</t>
  </si>
  <si>
    <t>Vytyčení trasy inženýrských sítí v zastavěném prostoru</t>
  </si>
  <si>
    <t>KM</t>
  </si>
  <si>
    <t>569921132</t>
  </si>
  <si>
    <t>Zpevnění krajnic asfaltovým recyklátem tl 70 mm</t>
  </si>
  <si>
    <t>Zpevnění krajnic nebo komunikací pro pěší s rozprostřením a zhutněním, po zhutnění asfaltovým recyklátem tl. 70 mm</t>
  </si>
  <si>
    <t>938902203</t>
  </si>
  <si>
    <t>Čištění příkopů komunikací s odstraněním travnatého porostu nebo nánosu s naložením na dopravní prostředek nebo s přemístěním na hromady na vzdálenost do 20 m r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</si>
  <si>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</si>
  <si>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15*6 = 90,000 =&gt; A</t>
  </si>
  <si>
    <t>Silniční provoz - řízeno semafory</t>
  </si>
  <si>
    <t>2025_9_3 - SO3 výtokový objekt 2 Chotěnice</t>
  </si>
  <si>
    <t>129911113</t>
  </si>
  <si>
    <t>Bourání zdiva kamenného v odkopávkách nebo prokopávkách na MC ručně</t>
  </si>
  <si>
    <t>Bourání konstrukcí v odkopávkách a prokopávkách ručně s přemístěním suti na hromady na vzdálenost do 20 m nebo s naložením na dopravní prostředek ze zdiva kamenného, pro jakýkoliv druh kamene na maltu cementovou</t>
  </si>
  <si>
    <t>boky_x000d_
(0,35+0,37)*0,9 = 0,648 =&gt; A _x000d_
dno_x000d_
1,05*0,4 = 0,420 =&gt; B _x000d_
Celkem: A+B = 1,068 =&gt; C</t>
  </si>
  <si>
    <t>115001104</t>
  </si>
  <si>
    <t>Převedení vody potrubím DN přes 250 do 300</t>
  </si>
  <si>
    <t>Převedení vody potrubím průměru DN přes 250 do 300</t>
  </si>
  <si>
    <t>129911114</t>
  </si>
  <si>
    <t>Bourání zdiva kamenného v odkopávkách nebo prokopávkách na sucho ručně</t>
  </si>
  <si>
    <t>Bourání konstrukcí v odkopávkách a prokopávkách ručně s přemístěním suti na hromady na vzdálenost do 20 m nebo s naložením na dopravní prostředek ze zdiva kamenného, pro jakýkoliv druh kamene na sucho</t>
  </si>
  <si>
    <t>desky_x000d_
1,2*0,25*0,6 = 0,180 =&gt; A _x000d_
sloupky_x000d_
0,24*0,24*2*2 = 0,230 =&gt; B _x000d_
Celkem: A+B = 0,410 =&gt; C</t>
  </si>
  <si>
    <t>181912112</t>
  </si>
  <si>
    <t>Úprava pláně v hornině třídy těžitelnosti I skupiny 3 se zhutněním ručně - po bourání</t>
  </si>
  <si>
    <t>1,57*0,3 = 0,471 =&gt; A _x000d_
0,47*0,3 = 0,141 =&gt; B _x000d_
1,09*2*0,25 = 0,545 =&gt; C _x000d_
0,93*0,48*05 = 2,232 =&gt; D _x000d_
0,68*0,3 = 0,204 =&gt; E _x000d_
Celkem: A+B+C+D+E = 3,593 =&gt; F</t>
  </si>
  <si>
    <t>0,242*1,1*1,035 = 0,276 =&gt; A</t>
  </si>
  <si>
    <t>348401120</t>
  </si>
  <si>
    <t>Montáž oplocení ze strojového pletiva s napínacími dráty v do 1,6 m</t>
  </si>
  <si>
    <t>Montáž oplocení z pletiva strojového s napínacími dráty do 1,6 m</t>
  </si>
  <si>
    <t>Příplatek za seříznutí potrubí</t>
  </si>
  <si>
    <t>871370310</t>
  </si>
  <si>
    <t>Montáž kanalizačního potrubí hladkého plnostěnného SN 10 z polypropylenu DN 300</t>
  </si>
  <si>
    <t>Montáž kanalizačního potrubí z polypropylenu PP hladkého plnostěnného SN 10 DN 300</t>
  </si>
  <si>
    <t>28614321</t>
  </si>
  <si>
    <t>trubka kanalizační PP plnostěnná jednovrstvá DN 315x1000mm SN10</t>
  </si>
  <si>
    <t>Přesun hmot pro trubní vedení z trub z plastických hmot otevřený výkop</t>
  </si>
  <si>
    <t>Přesun hmot pro trubní vedení hloubené z trub z plastických hmot nebo sklolaminátových pro vodovody, kanalizace, teplovody, produktovody v otevřeném výkopu dopravní vzdálenost do 15 m</t>
  </si>
  <si>
    <t>20*6 = 120,000 =&gt; A</t>
  </si>
  <si>
    <t>966071821</t>
  </si>
  <si>
    <t>Rozebrání oplocení z drátěného pletiva se čtvercovými oky v do 1,6 m</t>
  </si>
  <si>
    <t>Rozebrání oplocení z pletiva drátěného se čtvercovými oky, výšky do 1,6 m</t>
  </si>
  <si>
    <t>997013655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</si>
</sst>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3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0+('0 - 2025_8_1'!S5+'1 - 2025_8_2'!S5+'2 - 2025_9_1'!S5+'3 - 2025_9_2'!S5+'4 - 2025_9_3'!S5)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0+('0 - 2025_8_1'!S6+'1 - 2025_8_2'!S6+'2 - 2025_9_1'!S6+'3 - 2025_9_2'!S6+'4 - 2025_9_3'!S6)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0+('0 - 2025_8_1'!S7+'1 - 2025_8_2'!S7+'2 - 2025_9_1'!S7+'3 - 2025_9_2'!S7+'4 - 2025_9_3'!S7)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SUM(D20,D21,D22,D23,D24)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'0 - 2025_8_1'!J10</f>
        <v>0</v>
      </c>
      <c r="E20" s="27"/>
      <c r="F20" s="26">
        <f>('0 - 2025_8_1'!J11)</f>
        <v>0</v>
      </c>
      <c r="G20" s="13"/>
      <c r="H20" s="2"/>
      <c r="I20" s="2"/>
      <c r="S20" s="9">
        <f>ROUND('0 - 2025_8_1'!S11,4)</f>
        <v>0</v>
      </c>
    </row>
    <row r="21">
      <c r="A21" s="10"/>
      <c r="B21" s="24" t="s">
        <v>21</v>
      </c>
      <c r="C21" s="25" t="s">
        <v>22</v>
      </c>
      <c r="D21" s="26">
        <f>'1 - 2025_8_2'!J10</f>
        <v>0</v>
      </c>
      <c r="E21" s="27"/>
      <c r="F21" s="26">
        <f>('1 - 2025_8_2'!J11)</f>
        <v>0</v>
      </c>
      <c r="G21" s="13"/>
      <c r="H21" s="2"/>
      <c r="I21" s="2"/>
      <c r="S21" s="9">
        <f>ROUND('1 - 2025_8_2'!S11,4)</f>
        <v>0</v>
      </c>
    </row>
    <row r="22">
      <c r="A22" s="10"/>
      <c r="B22" s="24" t="s">
        <v>23</v>
      </c>
      <c r="C22" s="25" t="s">
        <v>24</v>
      </c>
      <c r="D22" s="26">
        <f>'2 - 2025_9_1'!J10</f>
        <v>0</v>
      </c>
      <c r="E22" s="27"/>
      <c r="F22" s="26">
        <f>('2 - 2025_9_1'!J11)</f>
        <v>0</v>
      </c>
      <c r="G22" s="13"/>
      <c r="H22" s="2"/>
      <c r="I22" s="2"/>
      <c r="S22" s="9">
        <f>ROUND('2 - 2025_9_1'!S11,4)</f>
        <v>0</v>
      </c>
    </row>
    <row r="23">
      <c r="A23" s="10"/>
      <c r="B23" s="24" t="s">
        <v>25</v>
      </c>
      <c r="C23" s="25" t="s">
        <v>26</v>
      </c>
      <c r="D23" s="26">
        <f>'3 - 2025_9_2'!J10</f>
        <v>0</v>
      </c>
      <c r="E23" s="27"/>
      <c r="F23" s="26">
        <f>('3 - 2025_9_2'!J11)</f>
        <v>0</v>
      </c>
      <c r="G23" s="13"/>
      <c r="H23" s="2"/>
      <c r="I23" s="2"/>
      <c r="S23" s="9">
        <f>ROUND('3 - 2025_9_2'!S11,4)</f>
        <v>0</v>
      </c>
    </row>
    <row r="24">
      <c r="A24" s="10"/>
      <c r="B24" s="24" t="s">
        <v>27</v>
      </c>
      <c r="C24" s="25" t="s">
        <v>28</v>
      </c>
      <c r="D24" s="26">
        <f>'4 - 2025_9_3'!J10</f>
        <v>0</v>
      </c>
      <c r="E24" s="27"/>
      <c r="F24" s="26">
        <f>('4 - 2025_9_3'!J11)</f>
        <v>0</v>
      </c>
      <c r="G24" s="13"/>
      <c r="H24" s="2"/>
      <c r="I24" s="2"/>
      <c r="S24" s="9">
        <f>ROUND('4 - 2025_9_3'!S11,4)</f>
        <v>0</v>
      </c>
    </row>
    <row r="25">
      <c r="A25" s="14"/>
      <c r="B25" s="4"/>
      <c r="C25" s="4"/>
      <c r="D25" s="4"/>
      <c r="E25" s="4"/>
      <c r="F25" s="4"/>
      <c r="G25" s="15"/>
      <c r="H25" s="2"/>
      <c r="I2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2025_8_1'!A11" display="'2025_8_1"/>
    <hyperlink ref="B21" location="'1 - 2025_8_2'!A11" display="'2025_8_2"/>
    <hyperlink ref="B22" location="'2 - 2025_9_1'!A11" display="'2025_9_1"/>
    <hyperlink ref="B23" location="'3 - 2025_9_2'!A11" display="'2025_9_2"/>
    <hyperlink ref="B24" location="'4 - 2025_9_3'!A11" display="'2025_9_3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5.85547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0+(H43+H52+H61+H76+H88+H160+H175+H181+H196+H205+H211+H217)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0+H44+H53+H62+H77+H89+H161+H176+H182+H197+H206+H212+H218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32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ROUND(0+((H43+H52+H61+H76+H88+H160+H175+H181+H196+H205+H211+H217)*1.21),2)</f>
        <v>0</v>
      </c>
      <c r="K11" s="1"/>
      <c r="L11" s="1"/>
      <c r="M11" s="13"/>
      <c r="N11" s="2"/>
      <c r="O11" s="2"/>
      <c r="P11" s="2"/>
      <c r="Q11" s="33">
        <f>IF(SUM(K20:K31)&gt;0,ROUND(SUM(S20:S31)/SUM(K20:K31)-1,8),0)</f>
        <v>0</v>
      </c>
      <c r="R11" s="9">
        <f>AVERAGE(J43,J52,J61,J76,J88,J160,J175,J181,J196,J205,J211,J217)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3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0+J37+J40</f>
        <v>0</v>
      </c>
      <c r="L20" s="38">
        <f>0+L43</f>
        <v>0</v>
      </c>
      <c r="M20" s="13"/>
      <c r="N20" s="2"/>
      <c r="O20" s="2"/>
      <c r="P20" s="2"/>
      <c r="Q20" s="2"/>
      <c r="S20" s="9">
        <f>S43</f>
        <v>0</v>
      </c>
    </row>
    <row r="21">
      <c r="A21" s="10"/>
      <c r="B21" s="36">
        <v>5</v>
      </c>
      <c r="C21" s="1"/>
      <c r="D21" s="1"/>
      <c r="E21" s="37" t="s">
        <v>38</v>
      </c>
      <c r="F21" s="1"/>
      <c r="G21" s="1"/>
      <c r="H21" s="1"/>
      <c r="I21" s="1"/>
      <c r="J21" s="1"/>
      <c r="K21" s="38">
        <f>0+J46+J49</f>
        <v>0</v>
      </c>
      <c r="L21" s="38">
        <f>0+L52</f>
        <v>0</v>
      </c>
      <c r="M21" s="13"/>
      <c r="N21" s="2"/>
      <c r="O21" s="2"/>
      <c r="P21" s="2"/>
      <c r="Q21" s="2"/>
      <c r="S21" s="9">
        <f>S52</f>
        <v>0</v>
      </c>
    </row>
    <row r="22">
      <c r="A22" s="10"/>
      <c r="B22" s="36">
        <v>6</v>
      </c>
      <c r="C22" s="1"/>
      <c r="D22" s="1"/>
      <c r="E22" s="37" t="s">
        <v>39</v>
      </c>
      <c r="F22" s="1"/>
      <c r="G22" s="1"/>
      <c r="H22" s="1"/>
      <c r="I22" s="1"/>
      <c r="J22" s="1"/>
      <c r="K22" s="38">
        <f>0+J55+J58</f>
        <v>0</v>
      </c>
      <c r="L22" s="38">
        <f>0+L61</f>
        <v>0</v>
      </c>
      <c r="M22" s="13"/>
      <c r="N22" s="2"/>
      <c r="O22" s="2"/>
      <c r="P22" s="2"/>
      <c r="Q22" s="2"/>
      <c r="S22" s="9">
        <f>S61</f>
        <v>0</v>
      </c>
    </row>
    <row r="23">
      <c r="A23" s="10"/>
      <c r="B23" s="36">
        <v>711</v>
      </c>
      <c r="C23" s="1"/>
      <c r="D23" s="1"/>
      <c r="E23" s="37" t="s">
        <v>40</v>
      </c>
      <c r="F23" s="1"/>
      <c r="G23" s="1"/>
      <c r="H23" s="1"/>
      <c r="I23" s="1"/>
      <c r="J23" s="1"/>
      <c r="K23" s="38">
        <f>0+J64+J67+J70+J73</f>
        <v>0</v>
      </c>
      <c r="L23" s="38">
        <f>0+L76</f>
        <v>0</v>
      </c>
      <c r="M23" s="13"/>
      <c r="N23" s="2"/>
      <c r="O23" s="2"/>
      <c r="P23" s="2"/>
      <c r="Q23" s="2"/>
      <c r="S23" s="9">
        <f>S76</f>
        <v>0</v>
      </c>
    </row>
    <row r="24">
      <c r="A24" s="10"/>
      <c r="B24" s="36">
        <v>789</v>
      </c>
      <c r="C24" s="1"/>
      <c r="D24" s="1"/>
      <c r="E24" s="37" t="s">
        <v>41</v>
      </c>
      <c r="F24" s="1"/>
      <c r="G24" s="1"/>
      <c r="H24" s="1"/>
      <c r="I24" s="1"/>
      <c r="J24" s="1"/>
      <c r="K24" s="38">
        <f>0+J79+J82+J85</f>
        <v>0</v>
      </c>
      <c r="L24" s="38">
        <f>0+L88</f>
        <v>0</v>
      </c>
      <c r="M24" s="13"/>
      <c r="N24" s="2"/>
      <c r="O24" s="2"/>
      <c r="P24" s="2"/>
      <c r="Q24" s="2"/>
      <c r="S24" s="9">
        <f>S88</f>
        <v>0</v>
      </c>
    </row>
    <row r="25">
      <c r="A25" s="10"/>
      <c r="B25" s="36">
        <v>9</v>
      </c>
      <c r="C25" s="1"/>
      <c r="D25" s="1"/>
      <c r="E25" s="37" t="s">
        <v>42</v>
      </c>
      <c r="F25" s="1"/>
      <c r="G25" s="1"/>
      <c r="H25" s="1"/>
      <c r="I25" s="1"/>
      <c r="J25" s="1"/>
      <c r="K25" s="38">
        <f>0+J91+J94+J97+J100+J103+J106+J109+J112+J115+J118+J121+J124+J127+J130+J133+J136+J139+J142+J145+J148+J151+J154+J157</f>
        <v>0</v>
      </c>
      <c r="L25" s="38">
        <f>0+L160</f>
        <v>0</v>
      </c>
      <c r="M25" s="39"/>
      <c r="N25" s="2"/>
      <c r="O25" s="2"/>
      <c r="P25" s="2"/>
      <c r="Q25" s="2"/>
      <c r="S25" s="9">
        <f>S160</f>
        <v>0</v>
      </c>
    </row>
    <row r="26">
      <c r="A26" s="10"/>
      <c r="B26" s="36">
        <v>997</v>
      </c>
      <c r="C26" s="1"/>
      <c r="D26" s="1"/>
      <c r="E26" s="37" t="s">
        <v>43</v>
      </c>
      <c r="F26" s="1"/>
      <c r="G26" s="1"/>
      <c r="H26" s="1"/>
      <c r="I26" s="1"/>
      <c r="J26" s="1"/>
      <c r="K26" s="38">
        <f>0+J163+J166+J169+J172</f>
        <v>0</v>
      </c>
      <c r="L26" s="38">
        <f>0+L175</f>
        <v>0</v>
      </c>
      <c r="M26" s="39"/>
      <c r="N26" s="2"/>
      <c r="O26" s="2"/>
      <c r="P26" s="2"/>
      <c r="Q26" s="2"/>
      <c r="S26" s="9">
        <f>S175</f>
        <v>0</v>
      </c>
    </row>
    <row r="27">
      <c r="A27" s="10"/>
      <c r="B27" s="36">
        <v>998</v>
      </c>
      <c r="C27" s="1"/>
      <c r="D27" s="1"/>
      <c r="E27" s="37" t="s">
        <v>44</v>
      </c>
      <c r="F27" s="1"/>
      <c r="G27" s="1"/>
      <c r="H27" s="1"/>
      <c r="I27" s="1"/>
      <c r="J27" s="1"/>
      <c r="K27" s="38">
        <f>0+J178</f>
        <v>0</v>
      </c>
      <c r="L27" s="38">
        <f>0+L181</f>
        <v>0</v>
      </c>
      <c r="M27" s="39"/>
      <c r="N27" s="2"/>
      <c r="O27" s="2"/>
      <c r="P27" s="2"/>
      <c r="Q27" s="2"/>
      <c r="S27" s="9">
        <f>S181</f>
        <v>0</v>
      </c>
    </row>
    <row r="28">
      <c r="A28" s="10"/>
      <c r="B28" s="36" t="s">
        <v>45</v>
      </c>
      <c r="C28" s="1"/>
      <c r="D28" s="1"/>
      <c r="E28" s="37" t="s">
        <v>46</v>
      </c>
      <c r="F28" s="1"/>
      <c r="G28" s="1"/>
      <c r="H28" s="1"/>
      <c r="I28" s="1"/>
      <c r="J28" s="1"/>
      <c r="K28" s="38">
        <f>0+J184+J187+J190+J193</f>
        <v>0</v>
      </c>
      <c r="L28" s="38">
        <f>0+L196</f>
        <v>0</v>
      </c>
      <c r="M28" s="39"/>
      <c r="N28" s="2"/>
      <c r="O28" s="2"/>
      <c r="P28" s="2"/>
      <c r="Q28" s="2"/>
      <c r="S28" s="9">
        <f>S196</f>
        <v>0</v>
      </c>
    </row>
    <row r="29">
      <c r="A29" s="10"/>
      <c r="B29" s="36" t="s">
        <v>47</v>
      </c>
      <c r="C29" s="1"/>
      <c r="D29" s="1"/>
      <c r="E29" s="37" t="s">
        <v>48</v>
      </c>
      <c r="F29" s="1"/>
      <c r="G29" s="1"/>
      <c r="H29" s="1"/>
      <c r="I29" s="1"/>
      <c r="J29" s="1"/>
      <c r="K29" s="38">
        <f>0+J199+J202</f>
        <v>0</v>
      </c>
      <c r="L29" s="38">
        <f>0+L205</f>
        <v>0</v>
      </c>
      <c r="M29" s="39"/>
      <c r="N29" s="2"/>
      <c r="O29" s="2"/>
      <c r="P29" s="2"/>
      <c r="Q29" s="2"/>
      <c r="S29" s="9">
        <f>S205</f>
        <v>0</v>
      </c>
    </row>
    <row r="30">
      <c r="A30" s="10"/>
      <c r="B30" s="36" t="s">
        <v>49</v>
      </c>
      <c r="C30" s="1"/>
      <c r="D30" s="1"/>
      <c r="E30" s="37" t="s">
        <v>50</v>
      </c>
      <c r="F30" s="1"/>
      <c r="G30" s="1"/>
      <c r="H30" s="1"/>
      <c r="I30" s="1"/>
      <c r="J30" s="1"/>
      <c r="K30" s="38">
        <f>0+J208</f>
        <v>0</v>
      </c>
      <c r="L30" s="38">
        <f>0+L211</f>
        <v>0</v>
      </c>
      <c r="M30" s="39"/>
      <c r="N30" s="2"/>
      <c r="O30" s="2"/>
      <c r="P30" s="2"/>
      <c r="Q30" s="2"/>
      <c r="S30" s="9">
        <f>S211</f>
        <v>0</v>
      </c>
    </row>
    <row r="31">
      <c r="A31" s="10"/>
      <c r="B31" s="36" t="s">
        <v>51</v>
      </c>
      <c r="C31" s="1"/>
      <c r="D31" s="1"/>
      <c r="E31" s="37" t="s">
        <v>52</v>
      </c>
      <c r="F31" s="1"/>
      <c r="G31" s="1"/>
      <c r="H31" s="1"/>
      <c r="I31" s="1"/>
      <c r="J31" s="1"/>
      <c r="K31" s="38">
        <f>0+J214</f>
        <v>0</v>
      </c>
      <c r="L31" s="38">
        <f>0+L217</f>
        <v>0</v>
      </c>
      <c r="M31" s="39"/>
      <c r="N31" s="2"/>
      <c r="O31" s="2"/>
      <c r="P31" s="2"/>
      <c r="Q31" s="2"/>
      <c r="S31" s="9">
        <f>S217</f>
        <v>0</v>
      </c>
    </row>
    <row r="32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0"/>
      <c r="N32" s="2"/>
      <c r="O32" s="2"/>
      <c r="P32" s="2"/>
      <c r="Q32" s="2"/>
    </row>
    <row r="33" ht="14" customHeight="1">
      <c r="A33" s="4"/>
      <c r="B33" s="28" t="s">
        <v>53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2"/>
      <c r="N33" s="2"/>
      <c r="O33" s="2"/>
      <c r="P33" s="2"/>
      <c r="Q33" s="2"/>
    </row>
    <row r="34" ht="18" customHeight="1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41"/>
      <c r="N34" s="2"/>
      <c r="O34" s="2"/>
      <c r="P34" s="2"/>
      <c r="Q34" s="2"/>
    </row>
    <row r="35" ht="18" customHeight="1">
      <c r="A35" s="10"/>
      <c r="B35" s="34" t="s">
        <v>54</v>
      </c>
      <c r="C35" s="34" t="s">
        <v>35</v>
      </c>
      <c r="D35" s="34" t="s">
        <v>55</v>
      </c>
      <c r="E35" s="34" t="s">
        <v>36</v>
      </c>
      <c r="F35" s="34" t="s">
        <v>56</v>
      </c>
      <c r="G35" s="35" t="s">
        <v>57</v>
      </c>
      <c r="H35" s="23" t="s">
        <v>58</v>
      </c>
      <c r="I35" s="23" t="s">
        <v>59</v>
      </c>
      <c r="J35" s="23" t="s">
        <v>17</v>
      </c>
      <c r="K35" s="35" t="s">
        <v>60</v>
      </c>
      <c r="L35" s="23" t="s">
        <v>18</v>
      </c>
      <c r="M35" s="39"/>
      <c r="N35" s="2"/>
      <c r="O35" s="2"/>
      <c r="P35" s="2"/>
      <c r="Q35" s="2"/>
    </row>
    <row r="36" ht="40" customHeight="1">
      <c r="A36" s="10"/>
      <c r="B36" s="42" t="s">
        <v>61</v>
      </c>
      <c r="C36" s="1"/>
      <c r="D36" s="1"/>
      <c r="E36" s="1"/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>
      <c r="A37" s="10"/>
      <c r="B37" s="44">
        <v>30</v>
      </c>
      <c r="C37" s="45" t="s">
        <v>62</v>
      </c>
      <c r="D37" s="45"/>
      <c r="E37" s="45" t="s">
        <v>63</v>
      </c>
      <c r="F37" s="45" t="s">
        <v>7</v>
      </c>
      <c r="G37" s="46" t="s">
        <v>64</v>
      </c>
      <c r="H37" s="47">
        <v>16.544</v>
      </c>
      <c r="I37" s="48">
        <v>0</v>
      </c>
      <c r="J37" s="49">
        <f>ROUND(H37*I37,2)</f>
        <v>0</v>
      </c>
      <c r="K37" s="50">
        <v>0.20999999999999999</v>
      </c>
      <c r="L37" s="51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52" t="s">
        <v>65</v>
      </c>
      <c r="C38" s="1"/>
      <c r="D38" s="1"/>
      <c r="E38" s="53" t="s">
        <v>66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4" t="s">
        <v>67</v>
      </c>
      <c r="C39" s="55"/>
      <c r="D39" s="55"/>
      <c r="E39" s="56" t="s">
        <v>68</v>
      </c>
      <c r="F39" s="55"/>
      <c r="G39" s="55"/>
      <c r="H39" s="57"/>
      <c r="I39" s="55"/>
      <c r="J39" s="57"/>
      <c r="K39" s="55"/>
      <c r="L39" s="55"/>
      <c r="M39" s="13"/>
      <c r="N39" s="2"/>
      <c r="O39" s="2"/>
      <c r="P39" s="2"/>
      <c r="Q39" s="2"/>
    </row>
    <row r="40" thickTop="1">
      <c r="A40" s="10"/>
      <c r="B40" s="44">
        <v>31</v>
      </c>
      <c r="C40" s="45" t="s">
        <v>69</v>
      </c>
      <c r="D40" s="45"/>
      <c r="E40" s="45" t="s">
        <v>70</v>
      </c>
      <c r="F40" s="45" t="s">
        <v>7</v>
      </c>
      <c r="G40" s="46" t="s">
        <v>64</v>
      </c>
      <c r="H40" s="58">
        <v>16.544</v>
      </c>
      <c r="I40" s="59">
        <v>0</v>
      </c>
      <c r="J40" s="60">
        <f>ROUND(H40*I40,2)</f>
        <v>0</v>
      </c>
      <c r="K40" s="61">
        <v>0.20999999999999999</v>
      </c>
      <c r="L40" s="62">
        <f>ROUND(J40*1.21,2)</f>
        <v>0</v>
      </c>
      <c r="M40" s="13"/>
      <c r="N40" s="2"/>
      <c r="O40" s="2"/>
      <c r="P40" s="2"/>
      <c r="Q40" s="33">
        <f>IF(ISNUMBER(K40),IF(H40&gt;0,IF(I40&gt;0,J40,0),0),0)</f>
        <v>0</v>
      </c>
      <c r="R40" s="9">
        <f>IF(ISNUMBER(K40)=FALSE,J40,0)</f>
        <v>0</v>
      </c>
    </row>
    <row r="41">
      <c r="A41" s="10"/>
      <c r="B41" s="52" t="s">
        <v>65</v>
      </c>
      <c r="C41" s="1"/>
      <c r="D41" s="1"/>
      <c r="E41" s="53" t="s">
        <v>71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4" t="s">
        <v>67</v>
      </c>
      <c r="C42" s="55"/>
      <c r="D42" s="55"/>
      <c r="E42" s="56" t="s">
        <v>7</v>
      </c>
      <c r="F42" s="55"/>
      <c r="G42" s="55"/>
      <c r="H42" s="57"/>
      <c r="I42" s="55"/>
      <c r="J42" s="57"/>
      <c r="K42" s="55"/>
      <c r="L42" s="55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63">
        <v>3</v>
      </c>
      <c r="D43" s="1"/>
      <c r="E43" s="64" t="s">
        <v>37</v>
      </c>
      <c r="F43" s="1"/>
      <c r="G43" s="65" t="s">
        <v>72</v>
      </c>
      <c r="H43" s="66">
        <f>J37+J40</f>
        <v>0</v>
      </c>
      <c r="I43" s="65" t="s">
        <v>73</v>
      </c>
      <c r="J43" s="67">
        <f>(L43-H43)</f>
        <v>0</v>
      </c>
      <c r="K43" s="65" t="s">
        <v>74</v>
      </c>
      <c r="L43" s="68">
        <f>ROUND((J37+J40)*1.21,2)</f>
        <v>0</v>
      </c>
      <c r="M43" s="13"/>
      <c r="N43" s="2"/>
      <c r="O43" s="2"/>
      <c r="P43" s="2"/>
      <c r="Q43" s="33">
        <f>0+Q37+Q40</f>
        <v>0</v>
      </c>
      <c r="R43" s="9">
        <f>0+R37+R40</f>
        <v>0</v>
      </c>
      <c r="S43" s="69">
        <f>Q43*(1+J43)+R43</f>
        <v>0</v>
      </c>
    </row>
    <row r="44" thickTop="1" thickBot="1" ht="25" customHeight="1">
      <c r="A44" s="10"/>
      <c r="B44" s="70"/>
      <c r="C44" s="70"/>
      <c r="D44" s="70"/>
      <c r="E44" s="71"/>
      <c r="F44" s="70"/>
      <c r="G44" s="72" t="s">
        <v>75</v>
      </c>
      <c r="H44" s="73">
        <f>0+J37+J40</f>
        <v>0</v>
      </c>
      <c r="I44" s="72" t="s">
        <v>76</v>
      </c>
      <c r="J44" s="74">
        <f>0+J43</f>
        <v>0</v>
      </c>
      <c r="K44" s="72" t="s">
        <v>77</v>
      </c>
      <c r="L44" s="75">
        <f>0+L43</f>
        <v>0</v>
      </c>
      <c r="M44" s="13"/>
      <c r="N44" s="2"/>
      <c r="O44" s="2"/>
      <c r="P44" s="2"/>
      <c r="Q44" s="2"/>
    </row>
    <row r="45" ht="40" customHeight="1">
      <c r="A45" s="10"/>
      <c r="B45" s="76" t="s">
        <v>78</v>
      </c>
      <c r="C45" s="1"/>
      <c r="D45" s="1"/>
      <c r="E45" s="1"/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>
      <c r="A46" s="10"/>
      <c r="B46" s="44">
        <v>83</v>
      </c>
      <c r="C46" s="45" t="s">
        <v>79</v>
      </c>
      <c r="D46" s="45"/>
      <c r="E46" s="45" t="s">
        <v>80</v>
      </c>
      <c r="F46" s="45" t="s">
        <v>7</v>
      </c>
      <c r="G46" s="46" t="s">
        <v>64</v>
      </c>
      <c r="H46" s="47">
        <v>42.515999999999998</v>
      </c>
      <c r="I46" s="48">
        <v>0</v>
      </c>
      <c r="J46" s="49">
        <f>ROUND(H46*I46,2)</f>
        <v>0</v>
      </c>
      <c r="K46" s="50">
        <v>0.20999999999999999</v>
      </c>
      <c r="L46" s="51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52" t="s">
        <v>65</v>
      </c>
      <c r="C47" s="1"/>
      <c r="D47" s="1"/>
      <c r="E47" s="53" t="s">
        <v>81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4" t="s">
        <v>67</v>
      </c>
      <c r="C48" s="55"/>
      <c r="D48" s="55"/>
      <c r="E48" s="56" t="s">
        <v>82</v>
      </c>
      <c r="F48" s="55"/>
      <c r="G48" s="55"/>
      <c r="H48" s="57"/>
      <c r="I48" s="55"/>
      <c r="J48" s="57"/>
      <c r="K48" s="55"/>
      <c r="L48" s="55"/>
      <c r="M48" s="13"/>
      <c r="N48" s="2"/>
      <c r="O48" s="2"/>
      <c r="P48" s="2"/>
      <c r="Q48" s="2"/>
    </row>
    <row r="49" thickTop="1">
      <c r="A49" s="10"/>
      <c r="B49" s="44">
        <v>84</v>
      </c>
      <c r="C49" s="45" t="s">
        <v>83</v>
      </c>
      <c r="D49" s="45"/>
      <c r="E49" s="45" t="s">
        <v>84</v>
      </c>
      <c r="F49" s="45" t="s">
        <v>7</v>
      </c>
      <c r="G49" s="46" t="s">
        <v>64</v>
      </c>
      <c r="H49" s="58">
        <v>43.790999999999997</v>
      </c>
      <c r="I49" s="59">
        <v>0</v>
      </c>
      <c r="J49" s="60">
        <f>ROUND(H49*I49,2)</f>
        <v>0</v>
      </c>
      <c r="K49" s="61">
        <v>0.20999999999999999</v>
      </c>
      <c r="L49" s="62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>
      <c r="A50" s="10"/>
      <c r="B50" s="52" t="s">
        <v>65</v>
      </c>
      <c r="C50" s="1"/>
      <c r="D50" s="1"/>
      <c r="E50" s="53" t="s">
        <v>84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4" t="s">
        <v>67</v>
      </c>
      <c r="C51" s="55"/>
      <c r="D51" s="55"/>
      <c r="E51" s="56" t="s">
        <v>7</v>
      </c>
      <c r="F51" s="55"/>
      <c r="G51" s="55"/>
      <c r="H51" s="57"/>
      <c r="I51" s="55"/>
      <c r="J51" s="57"/>
      <c r="K51" s="55"/>
      <c r="L51" s="55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3">
        <v>5</v>
      </c>
      <c r="D52" s="1"/>
      <c r="E52" s="64" t="s">
        <v>38</v>
      </c>
      <c r="F52" s="1"/>
      <c r="G52" s="65" t="s">
        <v>72</v>
      </c>
      <c r="H52" s="66">
        <f>J46+J49</f>
        <v>0</v>
      </c>
      <c r="I52" s="65" t="s">
        <v>73</v>
      </c>
      <c r="J52" s="67">
        <f>(L52-H52)</f>
        <v>0</v>
      </c>
      <c r="K52" s="65" t="s">
        <v>74</v>
      </c>
      <c r="L52" s="68">
        <f>ROUND((J46+J49)*1.21,2)</f>
        <v>0</v>
      </c>
      <c r="M52" s="13"/>
      <c r="N52" s="2"/>
      <c r="O52" s="2"/>
      <c r="P52" s="2"/>
      <c r="Q52" s="33">
        <f>0+Q46+Q49</f>
        <v>0</v>
      </c>
      <c r="R52" s="9">
        <f>0+R46+R49</f>
        <v>0</v>
      </c>
      <c r="S52" s="69">
        <f>Q52*(1+J52)+R52</f>
        <v>0</v>
      </c>
    </row>
    <row r="53" thickTop="1" thickBot="1" ht="25" customHeight="1">
      <c r="A53" s="10"/>
      <c r="B53" s="70"/>
      <c r="C53" s="70"/>
      <c r="D53" s="70"/>
      <c r="E53" s="71"/>
      <c r="F53" s="70"/>
      <c r="G53" s="72" t="s">
        <v>75</v>
      </c>
      <c r="H53" s="73">
        <f>0+J46+J49</f>
        <v>0</v>
      </c>
      <c r="I53" s="72" t="s">
        <v>76</v>
      </c>
      <c r="J53" s="74">
        <f>0+J52</f>
        <v>0</v>
      </c>
      <c r="K53" s="72" t="s">
        <v>77</v>
      </c>
      <c r="L53" s="75">
        <f>0+L52</f>
        <v>0</v>
      </c>
      <c r="M53" s="13"/>
      <c r="N53" s="2"/>
      <c r="O53" s="2"/>
      <c r="P53" s="2"/>
      <c r="Q53" s="2"/>
    </row>
    <row r="54" ht="40" customHeight="1">
      <c r="A54" s="10"/>
      <c r="B54" s="76" t="s">
        <v>85</v>
      </c>
      <c r="C54" s="1"/>
      <c r="D54" s="1"/>
      <c r="E54" s="1"/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>
      <c r="A55" s="10"/>
      <c r="B55" s="44">
        <v>39</v>
      </c>
      <c r="C55" s="45" t="s">
        <v>86</v>
      </c>
      <c r="D55" s="45"/>
      <c r="E55" s="45" t="s">
        <v>87</v>
      </c>
      <c r="F55" s="45" t="s">
        <v>7</v>
      </c>
      <c r="G55" s="46" t="s">
        <v>64</v>
      </c>
      <c r="H55" s="47">
        <v>80.820999999999998</v>
      </c>
      <c r="I55" s="48">
        <v>0</v>
      </c>
      <c r="J55" s="49">
        <f>ROUND(H55*I55,2)</f>
        <v>0</v>
      </c>
      <c r="K55" s="50">
        <v>0.20999999999999999</v>
      </c>
      <c r="L55" s="51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52" t="s">
        <v>65</v>
      </c>
      <c r="C56" s="1"/>
      <c r="D56" s="1"/>
      <c r="E56" s="53" t="s">
        <v>88</v>
      </c>
      <c r="F56" s="1"/>
      <c r="G56" s="1"/>
      <c r="H56" s="43"/>
      <c r="I56" s="1"/>
      <c r="J56" s="43"/>
      <c r="K56" s="1"/>
      <c r="L56" s="1"/>
      <c r="M56" s="13"/>
      <c r="N56" s="2"/>
      <c r="O56" s="2"/>
      <c r="P56" s="2"/>
      <c r="Q56" s="2"/>
    </row>
    <row r="57" thickBot="1">
      <c r="A57" s="10"/>
      <c r="B57" s="54" t="s">
        <v>67</v>
      </c>
      <c r="C57" s="55"/>
      <c r="D57" s="55"/>
      <c r="E57" s="56" t="s">
        <v>89</v>
      </c>
      <c r="F57" s="55"/>
      <c r="G57" s="55"/>
      <c r="H57" s="57"/>
      <c r="I57" s="55"/>
      <c r="J57" s="57"/>
      <c r="K57" s="55"/>
      <c r="L57" s="55"/>
      <c r="M57" s="13"/>
      <c r="N57" s="2"/>
      <c r="O57" s="2"/>
      <c r="P57" s="2"/>
      <c r="Q57" s="2"/>
    </row>
    <row r="58" thickTop="1">
      <c r="A58" s="10"/>
      <c r="B58" s="44">
        <v>90</v>
      </c>
      <c r="C58" s="45" t="s">
        <v>90</v>
      </c>
      <c r="D58" s="45"/>
      <c r="E58" s="45" t="s">
        <v>91</v>
      </c>
      <c r="F58" s="45" t="s">
        <v>7</v>
      </c>
      <c r="G58" s="46" t="s">
        <v>64</v>
      </c>
      <c r="H58" s="58">
        <v>80.820999999999998</v>
      </c>
      <c r="I58" s="59">
        <v>0</v>
      </c>
      <c r="J58" s="60">
        <f>ROUND(H58*I58,2)</f>
        <v>0</v>
      </c>
      <c r="K58" s="61">
        <v>0.20999999999999999</v>
      </c>
      <c r="L58" s="62">
        <f>ROUND(J58*1.21,2)</f>
        <v>0</v>
      </c>
      <c r="M58" s="13"/>
      <c r="N58" s="2"/>
      <c r="O58" s="2"/>
      <c r="P58" s="2"/>
      <c r="Q58" s="33">
        <f>IF(ISNUMBER(K58),IF(H58&gt;0,IF(I58&gt;0,J58,0),0),0)</f>
        <v>0</v>
      </c>
      <c r="R58" s="9">
        <f>IF(ISNUMBER(K58)=FALSE,J58,0)</f>
        <v>0</v>
      </c>
    </row>
    <row r="59">
      <c r="A59" s="10"/>
      <c r="B59" s="52" t="s">
        <v>65</v>
      </c>
      <c r="C59" s="1"/>
      <c r="D59" s="1"/>
      <c r="E59" s="53" t="s">
        <v>92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4" t="s">
        <v>67</v>
      </c>
      <c r="C60" s="55"/>
      <c r="D60" s="55"/>
      <c r="E60" s="56" t="s">
        <v>7</v>
      </c>
      <c r="F60" s="55"/>
      <c r="G60" s="55"/>
      <c r="H60" s="57"/>
      <c r="I60" s="55"/>
      <c r="J60" s="57"/>
      <c r="K60" s="55"/>
      <c r="L60" s="55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3">
        <v>6</v>
      </c>
      <c r="D61" s="1"/>
      <c r="E61" s="64" t="s">
        <v>39</v>
      </c>
      <c r="F61" s="1"/>
      <c r="G61" s="65" t="s">
        <v>72</v>
      </c>
      <c r="H61" s="66">
        <f>J55+J58</f>
        <v>0</v>
      </c>
      <c r="I61" s="65" t="s">
        <v>73</v>
      </c>
      <c r="J61" s="67">
        <f>(L61-H61)</f>
        <v>0</v>
      </c>
      <c r="K61" s="65" t="s">
        <v>74</v>
      </c>
      <c r="L61" s="68">
        <f>ROUND((J55+J58)*1.21,2)</f>
        <v>0</v>
      </c>
      <c r="M61" s="13"/>
      <c r="N61" s="2"/>
      <c r="O61" s="2"/>
      <c r="P61" s="2"/>
      <c r="Q61" s="33">
        <f>0+Q55+Q58</f>
        <v>0</v>
      </c>
      <c r="R61" s="9">
        <f>0+R55+R58</f>
        <v>0</v>
      </c>
      <c r="S61" s="69">
        <f>Q61*(1+J61)+R61</f>
        <v>0</v>
      </c>
    </row>
    <row r="62" thickTop="1" thickBot="1" ht="25" customHeight="1">
      <c r="A62" s="10"/>
      <c r="B62" s="70"/>
      <c r="C62" s="70"/>
      <c r="D62" s="70"/>
      <c r="E62" s="71"/>
      <c r="F62" s="70"/>
      <c r="G62" s="72" t="s">
        <v>75</v>
      </c>
      <c r="H62" s="73">
        <f>0+J55+J58</f>
        <v>0</v>
      </c>
      <c r="I62" s="72" t="s">
        <v>76</v>
      </c>
      <c r="J62" s="74">
        <f>0+J61</f>
        <v>0</v>
      </c>
      <c r="K62" s="72" t="s">
        <v>77</v>
      </c>
      <c r="L62" s="75">
        <f>0+L61</f>
        <v>0</v>
      </c>
      <c r="M62" s="13"/>
      <c r="N62" s="2"/>
      <c r="O62" s="2"/>
      <c r="P62" s="2"/>
      <c r="Q62" s="2"/>
    </row>
    <row r="63" ht="40" customHeight="1">
      <c r="A63" s="10"/>
      <c r="B63" s="76" t="s">
        <v>93</v>
      </c>
      <c r="C63" s="1"/>
      <c r="D63" s="1"/>
      <c r="E63" s="1"/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>
      <c r="A64" s="10"/>
      <c r="B64" s="44">
        <v>91</v>
      </c>
      <c r="C64" s="45" t="s">
        <v>94</v>
      </c>
      <c r="D64" s="45"/>
      <c r="E64" s="45" t="s">
        <v>95</v>
      </c>
      <c r="F64" s="45" t="s">
        <v>7</v>
      </c>
      <c r="G64" s="46" t="s">
        <v>64</v>
      </c>
      <c r="H64" s="47">
        <v>52.399999999999999</v>
      </c>
      <c r="I64" s="48">
        <v>0</v>
      </c>
      <c r="J64" s="49">
        <f>ROUND(H64*I64,2)</f>
        <v>0</v>
      </c>
      <c r="K64" s="50">
        <v>0.20999999999999999</v>
      </c>
      <c r="L64" s="51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>
      <c r="A65" s="10"/>
      <c r="B65" s="52" t="s">
        <v>65</v>
      </c>
      <c r="C65" s="1"/>
      <c r="D65" s="1"/>
      <c r="E65" s="53" t="s">
        <v>96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4" t="s">
        <v>67</v>
      </c>
      <c r="C66" s="55"/>
      <c r="D66" s="55"/>
      <c r="E66" s="56" t="s">
        <v>97</v>
      </c>
      <c r="F66" s="55"/>
      <c r="G66" s="55"/>
      <c r="H66" s="57"/>
      <c r="I66" s="55"/>
      <c r="J66" s="57"/>
      <c r="K66" s="55"/>
      <c r="L66" s="55"/>
      <c r="M66" s="13"/>
      <c r="N66" s="2"/>
      <c r="O66" s="2"/>
      <c r="P66" s="2"/>
      <c r="Q66" s="2"/>
    </row>
    <row r="67" thickTop="1">
      <c r="A67" s="10"/>
      <c r="B67" s="44">
        <v>92</v>
      </c>
      <c r="C67" s="45" t="s">
        <v>98</v>
      </c>
      <c r="D67" s="45"/>
      <c r="E67" s="45" t="s">
        <v>99</v>
      </c>
      <c r="F67" s="45" t="s">
        <v>7</v>
      </c>
      <c r="G67" s="46" t="s">
        <v>100</v>
      </c>
      <c r="H67" s="58">
        <v>0.017000000000000001</v>
      </c>
      <c r="I67" s="59">
        <v>0</v>
      </c>
      <c r="J67" s="60">
        <f>ROUND(H67*I67,2)</f>
        <v>0</v>
      </c>
      <c r="K67" s="61">
        <v>0.20999999999999999</v>
      </c>
      <c r="L67" s="62">
        <f>ROUND(J67*1.21,2)</f>
        <v>0</v>
      </c>
      <c r="M67" s="13"/>
      <c r="N67" s="2"/>
      <c r="O67" s="2"/>
      <c r="P67" s="2"/>
      <c r="Q67" s="33">
        <f>IF(ISNUMBER(K67),IF(H67&gt;0,IF(I67&gt;0,J67,0),0),0)</f>
        <v>0</v>
      </c>
      <c r="R67" s="9">
        <f>IF(ISNUMBER(K67)=FALSE,J67,0)</f>
        <v>0</v>
      </c>
    </row>
    <row r="68">
      <c r="A68" s="10"/>
      <c r="B68" s="52" t="s">
        <v>65</v>
      </c>
      <c r="C68" s="1"/>
      <c r="D68" s="1"/>
      <c r="E68" s="53" t="s">
        <v>99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4" t="s">
        <v>67</v>
      </c>
      <c r="C69" s="55"/>
      <c r="D69" s="55"/>
      <c r="E69" s="56" t="s">
        <v>7</v>
      </c>
      <c r="F69" s="55"/>
      <c r="G69" s="55"/>
      <c r="H69" s="57"/>
      <c r="I69" s="55"/>
      <c r="J69" s="57"/>
      <c r="K69" s="55"/>
      <c r="L69" s="55"/>
      <c r="M69" s="13"/>
      <c r="N69" s="2"/>
      <c r="O69" s="2"/>
      <c r="P69" s="2"/>
      <c r="Q69" s="2"/>
    </row>
    <row r="70" thickTop="1">
      <c r="A70" s="10"/>
      <c r="B70" s="44">
        <v>93</v>
      </c>
      <c r="C70" s="45" t="s">
        <v>101</v>
      </c>
      <c r="D70" s="45"/>
      <c r="E70" s="45" t="s">
        <v>102</v>
      </c>
      <c r="F70" s="45" t="s">
        <v>7</v>
      </c>
      <c r="G70" s="46" t="s">
        <v>64</v>
      </c>
      <c r="H70" s="58">
        <v>52.399999999999999</v>
      </c>
      <c r="I70" s="59">
        <v>0</v>
      </c>
      <c r="J70" s="60">
        <f>ROUND(H70*I70,2)</f>
        <v>0</v>
      </c>
      <c r="K70" s="61">
        <v>0.20999999999999999</v>
      </c>
      <c r="L70" s="62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52" t="s">
        <v>65</v>
      </c>
      <c r="C71" s="1"/>
      <c r="D71" s="1"/>
      <c r="E71" s="53" t="s">
        <v>103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4" t="s">
        <v>67</v>
      </c>
      <c r="C72" s="55"/>
      <c r="D72" s="55"/>
      <c r="E72" s="56" t="s">
        <v>7</v>
      </c>
      <c r="F72" s="55"/>
      <c r="G72" s="55"/>
      <c r="H72" s="57"/>
      <c r="I72" s="55"/>
      <c r="J72" s="57"/>
      <c r="K72" s="55"/>
      <c r="L72" s="55"/>
      <c r="M72" s="13"/>
      <c r="N72" s="2"/>
      <c r="O72" s="2"/>
      <c r="P72" s="2"/>
      <c r="Q72" s="2"/>
    </row>
    <row r="73" thickTop="1">
      <c r="A73" s="10"/>
      <c r="B73" s="44">
        <v>94</v>
      </c>
      <c r="C73" s="45" t="s">
        <v>104</v>
      </c>
      <c r="D73" s="45"/>
      <c r="E73" s="45" t="s">
        <v>105</v>
      </c>
      <c r="F73" s="45" t="s">
        <v>7</v>
      </c>
      <c r="G73" s="46" t="s">
        <v>100</v>
      </c>
      <c r="H73" s="58">
        <v>0.13800000000000001</v>
      </c>
      <c r="I73" s="59">
        <v>0</v>
      </c>
      <c r="J73" s="60">
        <f>ROUND(H73*I73,2)</f>
        <v>0</v>
      </c>
      <c r="K73" s="61">
        <v>0.20999999999999999</v>
      </c>
      <c r="L73" s="62">
        <f>ROUND(J73*1.21,2)</f>
        <v>0</v>
      </c>
      <c r="M73" s="13"/>
      <c r="N73" s="2"/>
      <c r="O73" s="2"/>
      <c r="P73" s="2"/>
      <c r="Q73" s="33">
        <f>IF(ISNUMBER(K73),IF(H73&gt;0,IF(I73&gt;0,J73,0),0),0)</f>
        <v>0</v>
      </c>
      <c r="R73" s="9">
        <f>IF(ISNUMBER(K73)=FALSE,J73,0)</f>
        <v>0</v>
      </c>
    </row>
    <row r="74">
      <c r="A74" s="10"/>
      <c r="B74" s="52" t="s">
        <v>65</v>
      </c>
      <c r="C74" s="1"/>
      <c r="D74" s="1"/>
      <c r="E74" s="53" t="s">
        <v>105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4" t="s">
        <v>67</v>
      </c>
      <c r="C75" s="55"/>
      <c r="D75" s="55"/>
      <c r="E75" s="56" t="s">
        <v>7</v>
      </c>
      <c r="F75" s="55"/>
      <c r="G75" s="55"/>
      <c r="H75" s="57"/>
      <c r="I75" s="55"/>
      <c r="J75" s="57"/>
      <c r="K75" s="55"/>
      <c r="L75" s="55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3">
        <v>711</v>
      </c>
      <c r="D76" s="1"/>
      <c r="E76" s="64" t="s">
        <v>40</v>
      </c>
      <c r="F76" s="1"/>
      <c r="G76" s="65" t="s">
        <v>72</v>
      </c>
      <c r="H76" s="66">
        <f>J64+J67+J70+J73</f>
        <v>0</v>
      </c>
      <c r="I76" s="65" t="s">
        <v>73</v>
      </c>
      <c r="J76" s="67">
        <f>(L76-H76)</f>
        <v>0</v>
      </c>
      <c r="K76" s="65" t="s">
        <v>74</v>
      </c>
      <c r="L76" s="68">
        <f>ROUND((J64+J67+J70+J73)*1.21,2)</f>
        <v>0</v>
      </c>
      <c r="M76" s="13"/>
      <c r="N76" s="2"/>
      <c r="O76" s="2"/>
      <c r="P76" s="2"/>
      <c r="Q76" s="33">
        <f>0+Q64+Q67+Q70+Q73</f>
        <v>0</v>
      </c>
      <c r="R76" s="9">
        <f>0+R64+R67+R70+R73</f>
        <v>0</v>
      </c>
      <c r="S76" s="69">
        <f>Q76*(1+J76)+R76</f>
        <v>0</v>
      </c>
    </row>
    <row r="77" thickTop="1" thickBot="1" ht="25" customHeight="1">
      <c r="A77" s="10"/>
      <c r="B77" s="70"/>
      <c r="C77" s="70"/>
      <c r="D77" s="70"/>
      <c r="E77" s="71"/>
      <c r="F77" s="70"/>
      <c r="G77" s="72" t="s">
        <v>75</v>
      </c>
      <c r="H77" s="73">
        <f>0+J64+J67+J70+J73</f>
        <v>0</v>
      </c>
      <c r="I77" s="72" t="s">
        <v>76</v>
      </c>
      <c r="J77" s="74">
        <f>0+J76</f>
        <v>0</v>
      </c>
      <c r="K77" s="72" t="s">
        <v>77</v>
      </c>
      <c r="L77" s="75">
        <f>0+L76</f>
        <v>0</v>
      </c>
      <c r="M77" s="13"/>
      <c r="N77" s="2"/>
      <c r="O77" s="2"/>
      <c r="P77" s="2"/>
      <c r="Q77" s="2"/>
    </row>
    <row r="78" ht="40" customHeight="1">
      <c r="A78" s="10"/>
      <c r="B78" s="76" t="s">
        <v>106</v>
      </c>
      <c r="C78" s="1"/>
      <c r="D78" s="1"/>
      <c r="E78" s="1"/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>
      <c r="A79" s="10"/>
      <c r="B79" s="44">
        <v>73</v>
      </c>
      <c r="C79" s="45" t="s">
        <v>107</v>
      </c>
      <c r="D79" s="45"/>
      <c r="E79" s="45" t="s">
        <v>108</v>
      </c>
      <c r="F79" s="45" t="s">
        <v>7</v>
      </c>
      <c r="G79" s="46" t="s">
        <v>64</v>
      </c>
      <c r="H79" s="47">
        <v>50.75</v>
      </c>
      <c r="I79" s="48">
        <v>0</v>
      </c>
      <c r="J79" s="49">
        <f>ROUND(H79*I79,2)</f>
        <v>0</v>
      </c>
      <c r="K79" s="50">
        <v>0.20999999999999999</v>
      </c>
      <c r="L79" s="51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>
      <c r="A80" s="10"/>
      <c r="B80" s="52" t="s">
        <v>65</v>
      </c>
      <c r="C80" s="1"/>
      <c r="D80" s="1"/>
      <c r="E80" s="53" t="s">
        <v>109</v>
      </c>
      <c r="F80" s="1"/>
      <c r="G80" s="1"/>
      <c r="H80" s="43"/>
      <c r="I80" s="1"/>
      <c r="J80" s="43"/>
      <c r="K80" s="1"/>
      <c r="L80" s="1"/>
      <c r="M80" s="13"/>
      <c r="N80" s="2"/>
      <c r="O80" s="2"/>
      <c r="P80" s="2"/>
      <c r="Q80" s="2"/>
    </row>
    <row r="81" thickBot="1">
      <c r="A81" s="10"/>
      <c r="B81" s="54" t="s">
        <v>67</v>
      </c>
      <c r="C81" s="55"/>
      <c r="D81" s="55"/>
      <c r="E81" s="56" t="s">
        <v>110</v>
      </c>
      <c r="F81" s="55"/>
      <c r="G81" s="55"/>
      <c r="H81" s="57"/>
      <c r="I81" s="55"/>
      <c r="J81" s="57"/>
      <c r="K81" s="55"/>
      <c r="L81" s="55"/>
      <c r="M81" s="13"/>
      <c r="N81" s="2"/>
      <c r="O81" s="2"/>
      <c r="P81" s="2"/>
      <c r="Q81" s="2"/>
    </row>
    <row r="82" thickTop="1">
      <c r="A82" s="10"/>
      <c r="B82" s="44">
        <v>75</v>
      </c>
      <c r="C82" s="45" t="s">
        <v>111</v>
      </c>
      <c r="D82" s="45"/>
      <c r="E82" s="45" t="s">
        <v>112</v>
      </c>
      <c r="F82" s="45" t="s">
        <v>7</v>
      </c>
      <c r="G82" s="46" t="s">
        <v>64</v>
      </c>
      <c r="H82" s="58">
        <v>50.75</v>
      </c>
      <c r="I82" s="59">
        <v>0</v>
      </c>
      <c r="J82" s="60">
        <f>ROUND(H82*I82,2)</f>
        <v>0</v>
      </c>
      <c r="K82" s="61">
        <v>0.20999999999999999</v>
      </c>
      <c r="L82" s="62">
        <f>ROUND(J82*1.21,2)</f>
        <v>0</v>
      </c>
      <c r="M82" s="13"/>
      <c r="N82" s="2"/>
      <c r="O82" s="2"/>
      <c r="P82" s="2"/>
      <c r="Q82" s="33">
        <f>IF(ISNUMBER(K82),IF(H82&gt;0,IF(I82&gt;0,J82,0),0),0)</f>
        <v>0</v>
      </c>
      <c r="R82" s="9">
        <f>IF(ISNUMBER(K82)=FALSE,J82,0)</f>
        <v>0</v>
      </c>
    </row>
    <row r="83">
      <c r="A83" s="10"/>
      <c r="B83" s="52" t="s">
        <v>65</v>
      </c>
      <c r="C83" s="1"/>
      <c r="D83" s="1"/>
      <c r="E83" s="53" t="s">
        <v>113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4" t="s">
        <v>67</v>
      </c>
      <c r="C84" s="55"/>
      <c r="D84" s="55"/>
      <c r="E84" s="56" t="s">
        <v>7</v>
      </c>
      <c r="F84" s="55"/>
      <c r="G84" s="55"/>
      <c r="H84" s="57"/>
      <c r="I84" s="55"/>
      <c r="J84" s="57"/>
      <c r="K84" s="55"/>
      <c r="L84" s="55"/>
      <c r="M84" s="13"/>
      <c r="N84" s="2"/>
      <c r="O84" s="2"/>
      <c r="P84" s="2"/>
      <c r="Q84" s="2"/>
    </row>
    <row r="85" thickTop="1">
      <c r="A85" s="10"/>
      <c r="B85" s="44">
        <v>76</v>
      </c>
      <c r="C85" s="45" t="s">
        <v>114</v>
      </c>
      <c r="D85" s="45"/>
      <c r="E85" s="45" t="s">
        <v>115</v>
      </c>
      <c r="F85" s="45" t="s">
        <v>7</v>
      </c>
      <c r="G85" s="46" t="s">
        <v>64</v>
      </c>
      <c r="H85" s="58">
        <v>46.380000000000003</v>
      </c>
      <c r="I85" s="59">
        <v>0</v>
      </c>
      <c r="J85" s="60">
        <f>ROUND(H85*I85,2)</f>
        <v>0</v>
      </c>
      <c r="K85" s="61">
        <v>0.20999999999999999</v>
      </c>
      <c r="L85" s="62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>
      <c r="A86" s="10"/>
      <c r="B86" s="52" t="s">
        <v>65</v>
      </c>
      <c r="C86" s="1"/>
      <c r="D86" s="1"/>
      <c r="E86" s="53" t="s">
        <v>116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4" t="s">
        <v>67</v>
      </c>
      <c r="C87" s="55"/>
      <c r="D87" s="55"/>
      <c r="E87" s="56" t="s">
        <v>7</v>
      </c>
      <c r="F87" s="55"/>
      <c r="G87" s="55"/>
      <c r="H87" s="57"/>
      <c r="I87" s="55"/>
      <c r="J87" s="57"/>
      <c r="K87" s="55"/>
      <c r="L87" s="55"/>
      <c r="M87" s="13"/>
      <c r="N87" s="2"/>
      <c r="O87" s="2"/>
      <c r="P87" s="2"/>
      <c r="Q87" s="2"/>
    </row>
    <row r="88" thickTop="1" thickBot="1" ht="25" customHeight="1">
      <c r="A88" s="10"/>
      <c r="B88" s="1"/>
      <c r="C88" s="63">
        <v>789</v>
      </c>
      <c r="D88" s="1"/>
      <c r="E88" s="64" t="s">
        <v>41</v>
      </c>
      <c r="F88" s="1"/>
      <c r="G88" s="65" t="s">
        <v>72</v>
      </c>
      <c r="H88" s="66">
        <f>J79+J82+J85</f>
        <v>0</v>
      </c>
      <c r="I88" s="65" t="s">
        <v>73</v>
      </c>
      <c r="J88" s="67">
        <f>(L88-H88)</f>
        <v>0</v>
      </c>
      <c r="K88" s="65" t="s">
        <v>74</v>
      </c>
      <c r="L88" s="68">
        <f>ROUND((J79+J82+J85)*1.21,2)</f>
        <v>0</v>
      </c>
      <c r="M88" s="13"/>
      <c r="N88" s="2"/>
      <c r="O88" s="2"/>
      <c r="P88" s="2"/>
      <c r="Q88" s="33">
        <f>0+Q79+Q82+Q85</f>
        <v>0</v>
      </c>
      <c r="R88" s="9">
        <f>0+R79+R82+R85</f>
        <v>0</v>
      </c>
      <c r="S88" s="69">
        <f>Q88*(1+J88)+R88</f>
        <v>0</v>
      </c>
    </row>
    <row r="89" thickTop="1" thickBot="1" ht="25" customHeight="1">
      <c r="A89" s="10"/>
      <c r="B89" s="70"/>
      <c r="C89" s="70"/>
      <c r="D89" s="70"/>
      <c r="E89" s="71"/>
      <c r="F89" s="70"/>
      <c r="G89" s="72" t="s">
        <v>75</v>
      </c>
      <c r="H89" s="73">
        <f>0+J79+J82+J85</f>
        <v>0</v>
      </c>
      <c r="I89" s="72" t="s">
        <v>76</v>
      </c>
      <c r="J89" s="74">
        <f>0+J88</f>
        <v>0</v>
      </c>
      <c r="K89" s="72" t="s">
        <v>77</v>
      </c>
      <c r="L89" s="75">
        <f>0+L88</f>
        <v>0</v>
      </c>
      <c r="M89" s="13"/>
      <c r="N89" s="2"/>
      <c r="O89" s="2"/>
      <c r="P89" s="2"/>
      <c r="Q89" s="2"/>
    </row>
    <row r="90" ht="40" customHeight="1">
      <c r="A90" s="10"/>
      <c r="B90" s="76" t="s">
        <v>117</v>
      </c>
      <c r="C90" s="1"/>
      <c r="D90" s="1"/>
      <c r="E90" s="1"/>
      <c r="F90" s="1"/>
      <c r="G90" s="1"/>
      <c r="H90" s="43"/>
      <c r="I90" s="1"/>
      <c r="J90" s="43"/>
      <c r="K90" s="1"/>
      <c r="L90" s="1"/>
      <c r="M90" s="13"/>
      <c r="N90" s="2"/>
      <c r="O90" s="2"/>
      <c r="P90" s="2"/>
      <c r="Q90" s="2"/>
    </row>
    <row r="91">
      <c r="A91" s="10"/>
      <c r="B91" s="44">
        <v>46</v>
      </c>
      <c r="C91" s="45" t="s">
        <v>118</v>
      </c>
      <c r="D91" s="45"/>
      <c r="E91" s="45" t="s">
        <v>119</v>
      </c>
      <c r="F91" s="45" t="s">
        <v>7</v>
      </c>
      <c r="G91" s="46" t="s">
        <v>120</v>
      </c>
      <c r="H91" s="47">
        <v>18.5</v>
      </c>
      <c r="I91" s="48">
        <v>0</v>
      </c>
      <c r="J91" s="49">
        <f>ROUND(H91*I91,2)</f>
        <v>0</v>
      </c>
      <c r="K91" s="50">
        <v>0.20999999999999999</v>
      </c>
      <c r="L91" s="51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52" t="s">
        <v>65</v>
      </c>
      <c r="C92" s="1"/>
      <c r="D92" s="1"/>
      <c r="E92" s="53" t="s">
        <v>121</v>
      </c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 thickBot="1">
      <c r="A93" s="10"/>
      <c r="B93" s="54" t="s">
        <v>67</v>
      </c>
      <c r="C93" s="55"/>
      <c r="D93" s="55"/>
      <c r="E93" s="56" t="s">
        <v>7</v>
      </c>
      <c r="F93" s="55"/>
      <c r="G93" s="55"/>
      <c r="H93" s="57"/>
      <c r="I93" s="55"/>
      <c r="J93" s="57"/>
      <c r="K93" s="55"/>
      <c r="L93" s="55"/>
      <c r="M93" s="13"/>
      <c r="N93" s="2"/>
      <c r="O93" s="2"/>
      <c r="P93" s="2"/>
      <c r="Q93" s="2"/>
    </row>
    <row r="94" thickTop="1">
      <c r="A94" s="10"/>
      <c r="B94" s="44">
        <v>48</v>
      </c>
      <c r="C94" s="45" t="s">
        <v>122</v>
      </c>
      <c r="D94" s="45"/>
      <c r="E94" s="45" t="s">
        <v>123</v>
      </c>
      <c r="F94" s="45" t="s">
        <v>7</v>
      </c>
      <c r="G94" s="46" t="s">
        <v>120</v>
      </c>
      <c r="H94" s="58">
        <v>18.5</v>
      </c>
      <c r="I94" s="59">
        <v>0</v>
      </c>
      <c r="J94" s="60">
        <f>ROUND(H94*I94,2)</f>
        <v>0</v>
      </c>
      <c r="K94" s="61">
        <v>0.20999999999999999</v>
      </c>
      <c r="L94" s="62">
        <f>ROUND(J94*1.21,2)</f>
        <v>0</v>
      </c>
      <c r="M94" s="13"/>
      <c r="N94" s="2"/>
      <c r="O94" s="2"/>
      <c r="P94" s="2"/>
      <c r="Q94" s="33">
        <f>IF(ISNUMBER(K94),IF(H94&gt;0,IF(I94&gt;0,J94,0),0),0)</f>
        <v>0</v>
      </c>
      <c r="R94" s="9">
        <f>IF(ISNUMBER(K94)=FALSE,J94,0)</f>
        <v>0</v>
      </c>
    </row>
    <row r="95">
      <c r="A95" s="10"/>
      <c r="B95" s="52" t="s">
        <v>65</v>
      </c>
      <c r="C95" s="1"/>
      <c r="D95" s="1"/>
      <c r="E95" s="53" t="s">
        <v>124</v>
      </c>
      <c r="F95" s="1"/>
      <c r="G95" s="1"/>
      <c r="H95" s="43"/>
      <c r="I95" s="1"/>
      <c r="J95" s="43"/>
      <c r="K95" s="1"/>
      <c r="L95" s="1"/>
      <c r="M95" s="13"/>
      <c r="N95" s="2"/>
      <c r="O95" s="2"/>
      <c r="P95" s="2"/>
      <c r="Q95" s="2"/>
    </row>
    <row r="96" thickBot="1">
      <c r="A96" s="10"/>
      <c r="B96" s="54" t="s">
        <v>67</v>
      </c>
      <c r="C96" s="55"/>
      <c r="D96" s="55"/>
      <c r="E96" s="56" t="s">
        <v>7</v>
      </c>
      <c r="F96" s="55"/>
      <c r="G96" s="55"/>
      <c r="H96" s="57"/>
      <c r="I96" s="55"/>
      <c r="J96" s="57"/>
      <c r="K96" s="55"/>
      <c r="L96" s="55"/>
      <c r="M96" s="13"/>
      <c r="N96" s="2"/>
      <c r="O96" s="2"/>
      <c r="P96" s="2"/>
      <c r="Q96" s="2"/>
    </row>
    <row r="97" thickTop="1">
      <c r="A97" s="10"/>
      <c r="B97" s="44">
        <v>50</v>
      </c>
      <c r="C97" s="45" t="s">
        <v>125</v>
      </c>
      <c r="D97" s="45"/>
      <c r="E97" s="45" t="s">
        <v>126</v>
      </c>
      <c r="F97" s="45" t="s">
        <v>7</v>
      </c>
      <c r="G97" s="46" t="s">
        <v>64</v>
      </c>
      <c r="H97" s="58">
        <v>240</v>
      </c>
      <c r="I97" s="59">
        <v>0</v>
      </c>
      <c r="J97" s="60">
        <f>ROUND(H97*I97,2)</f>
        <v>0</v>
      </c>
      <c r="K97" s="61">
        <v>0.20999999999999999</v>
      </c>
      <c r="L97" s="62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>
      <c r="A98" s="10"/>
      <c r="B98" s="52" t="s">
        <v>65</v>
      </c>
      <c r="C98" s="1"/>
      <c r="D98" s="1"/>
      <c r="E98" s="53" t="s">
        <v>127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4" t="s">
        <v>67</v>
      </c>
      <c r="C99" s="55"/>
      <c r="D99" s="55"/>
      <c r="E99" s="56" t="s">
        <v>128</v>
      </c>
      <c r="F99" s="55"/>
      <c r="G99" s="55"/>
      <c r="H99" s="57"/>
      <c r="I99" s="55"/>
      <c r="J99" s="57"/>
      <c r="K99" s="55"/>
      <c r="L99" s="55"/>
      <c r="M99" s="13"/>
      <c r="N99" s="2"/>
      <c r="O99" s="2"/>
      <c r="P99" s="2"/>
      <c r="Q99" s="2"/>
    </row>
    <row r="100" thickTop="1">
      <c r="A100" s="10"/>
      <c r="B100" s="44">
        <v>53</v>
      </c>
      <c r="C100" s="45" t="s">
        <v>129</v>
      </c>
      <c r="D100" s="45"/>
      <c r="E100" s="45" t="s">
        <v>130</v>
      </c>
      <c r="F100" s="45" t="s">
        <v>7</v>
      </c>
      <c r="G100" s="46" t="s">
        <v>120</v>
      </c>
      <c r="H100" s="58">
        <v>17.800000000000001</v>
      </c>
      <c r="I100" s="59">
        <v>0</v>
      </c>
      <c r="J100" s="60">
        <f>ROUND(H100*I100,2)</f>
        <v>0</v>
      </c>
      <c r="K100" s="61">
        <v>0.20999999999999999</v>
      </c>
      <c r="L100" s="62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52" t="s">
        <v>65</v>
      </c>
      <c r="C101" s="1"/>
      <c r="D101" s="1"/>
      <c r="E101" s="53" t="s">
        <v>131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4" t="s">
        <v>67</v>
      </c>
      <c r="C102" s="55"/>
      <c r="D102" s="55"/>
      <c r="E102" s="56" t="s">
        <v>132</v>
      </c>
      <c r="F102" s="55"/>
      <c r="G102" s="55"/>
      <c r="H102" s="57"/>
      <c r="I102" s="55"/>
      <c r="J102" s="57"/>
      <c r="K102" s="55"/>
      <c r="L102" s="55"/>
      <c r="M102" s="13"/>
      <c r="N102" s="2"/>
      <c r="O102" s="2"/>
      <c r="P102" s="2"/>
      <c r="Q102" s="2"/>
    </row>
    <row r="103" thickTop="1">
      <c r="A103" s="10"/>
      <c r="B103" s="44">
        <v>54</v>
      </c>
      <c r="C103" s="45" t="s">
        <v>133</v>
      </c>
      <c r="D103" s="45"/>
      <c r="E103" s="45" t="s">
        <v>134</v>
      </c>
      <c r="F103" s="45" t="s">
        <v>7</v>
      </c>
      <c r="G103" s="46" t="s">
        <v>64</v>
      </c>
      <c r="H103" s="58">
        <v>80.820999999999998</v>
      </c>
      <c r="I103" s="59">
        <v>0</v>
      </c>
      <c r="J103" s="60">
        <f>ROUND(H103*I103,2)</f>
        <v>0</v>
      </c>
      <c r="K103" s="61">
        <v>0.20999999999999999</v>
      </c>
      <c r="L103" s="62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2" t="s">
        <v>65</v>
      </c>
      <c r="C104" s="1"/>
      <c r="D104" s="1"/>
      <c r="E104" s="53" t="s">
        <v>135</v>
      </c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 thickBot="1">
      <c r="A105" s="10"/>
      <c r="B105" s="54" t="s">
        <v>67</v>
      </c>
      <c r="C105" s="55"/>
      <c r="D105" s="55"/>
      <c r="E105" s="56" t="s">
        <v>89</v>
      </c>
      <c r="F105" s="55"/>
      <c r="G105" s="55"/>
      <c r="H105" s="57"/>
      <c r="I105" s="55"/>
      <c r="J105" s="57"/>
      <c r="K105" s="55"/>
      <c r="L105" s="55"/>
      <c r="M105" s="13"/>
      <c r="N105" s="2"/>
      <c r="O105" s="2"/>
      <c r="P105" s="2"/>
      <c r="Q105" s="2"/>
    </row>
    <row r="106" thickTop="1">
      <c r="A106" s="10"/>
      <c r="B106" s="44">
        <v>55</v>
      </c>
      <c r="C106" s="45" t="s">
        <v>136</v>
      </c>
      <c r="D106" s="45"/>
      <c r="E106" s="45" t="s">
        <v>137</v>
      </c>
      <c r="F106" s="45" t="s">
        <v>7</v>
      </c>
      <c r="G106" s="46" t="s">
        <v>64</v>
      </c>
      <c r="H106" s="58">
        <v>16.876000000000001</v>
      </c>
      <c r="I106" s="59">
        <v>0</v>
      </c>
      <c r="J106" s="60">
        <f>ROUND(H106*I106,2)</f>
        <v>0</v>
      </c>
      <c r="K106" s="61">
        <v>0.20999999999999999</v>
      </c>
      <c r="L106" s="62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52" t="s">
        <v>65</v>
      </c>
      <c r="C107" s="1"/>
      <c r="D107" s="1"/>
      <c r="E107" s="53" t="s">
        <v>138</v>
      </c>
      <c r="F107" s="1"/>
      <c r="G107" s="1"/>
      <c r="H107" s="43"/>
      <c r="I107" s="1"/>
      <c r="J107" s="43"/>
      <c r="K107" s="1"/>
      <c r="L107" s="1"/>
      <c r="M107" s="13"/>
      <c r="N107" s="2"/>
      <c r="O107" s="2"/>
      <c r="P107" s="2"/>
      <c r="Q107" s="2"/>
    </row>
    <row r="108" thickBot="1">
      <c r="A108" s="10"/>
      <c r="B108" s="54" t="s">
        <v>67</v>
      </c>
      <c r="C108" s="55"/>
      <c r="D108" s="55"/>
      <c r="E108" s="56" t="s">
        <v>139</v>
      </c>
      <c r="F108" s="55"/>
      <c r="G108" s="55"/>
      <c r="H108" s="57"/>
      <c r="I108" s="55"/>
      <c r="J108" s="57"/>
      <c r="K108" s="55"/>
      <c r="L108" s="55"/>
      <c r="M108" s="13"/>
      <c r="N108" s="2"/>
      <c r="O108" s="2"/>
      <c r="P108" s="2"/>
      <c r="Q108" s="2"/>
    </row>
    <row r="109" thickTop="1">
      <c r="A109" s="10"/>
      <c r="B109" s="44">
        <v>56</v>
      </c>
      <c r="C109" s="45" t="s">
        <v>140</v>
      </c>
      <c r="D109" s="45"/>
      <c r="E109" s="45" t="s">
        <v>141</v>
      </c>
      <c r="F109" s="45" t="s">
        <v>7</v>
      </c>
      <c r="G109" s="46" t="s">
        <v>64</v>
      </c>
      <c r="H109" s="58">
        <v>11.468</v>
      </c>
      <c r="I109" s="59">
        <v>0</v>
      </c>
      <c r="J109" s="60">
        <f>ROUND(H109*I109,2)</f>
        <v>0</v>
      </c>
      <c r="K109" s="61">
        <v>0.20999999999999999</v>
      </c>
      <c r="L109" s="62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2" t="s">
        <v>65</v>
      </c>
      <c r="C110" s="1"/>
      <c r="D110" s="1"/>
      <c r="E110" s="53" t="s">
        <v>142</v>
      </c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 thickBot="1">
      <c r="A111" s="10"/>
      <c r="B111" s="54" t="s">
        <v>67</v>
      </c>
      <c r="C111" s="55"/>
      <c r="D111" s="55"/>
      <c r="E111" s="56" t="s">
        <v>143</v>
      </c>
      <c r="F111" s="55"/>
      <c r="G111" s="55"/>
      <c r="H111" s="57"/>
      <c r="I111" s="55"/>
      <c r="J111" s="57"/>
      <c r="K111" s="55"/>
      <c r="L111" s="55"/>
      <c r="M111" s="13"/>
      <c r="N111" s="2"/>
      <c r="O111" s="2"/>
      <c r="P111" s="2"/>
      <c r="Q111" s="2"/>
    </row>
    <row r="112" thickTop="1">
      <c r="A112" s="10"/>
      <c r="B112" s="44">
        <v>57</v>
      </c>
      <c r="C112" s="45" t="s">
        <v>144</v>
      </c>
      <c r="D112" s="45"/>
      <c r="E112" s="45" t="s">
        <v>145</v>
      </c>
      <c r="F112" s="45" t="s">
        <v>7</v>
      </c>
      <c r="G112" s="46" t="s">
        <v>64</v>
      </c>
      <c r="H112" s="58">
        <v>52.476999999999997</v>
      </c>
      <c r="I112" s="59">
        <v>0</v>
      </c>
      <c r="J112" s="60">
        <f>ROUND(H112*I112,2)</f>
        <v>0</v>
      </c>
      <c r="K112" s="61">
        <v>0.20999999999999999</v>
      </c>
      <c r="L112" s="62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>
      <c r="A113" s="10"/>
      <c r="B113" s="52" t="s">
        <v>65</v>
      </c>
      <c r="C113" s="1"/>
      <c r="D113" s="1"/>
      <c r="E113" s="53" t="s">
        <v>146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4" t="s">
        <v>67</v>
      </c>
      <c r="C114" s="55"/>
      <c r="D114" s="55"/>
      <c r="E114" s="56" t="s">
        <v>147</v>
      </c>
      <c r="F114" s="55"/>
      <c r="G114" s="55"/>
      <c r="H114" s="57"/>
      <c r="I114" s="55"/>
      <c r="J114" s="57"/>
      <c r="K114" s="55"/>
      <c r="L114" s="55"/>
      <c r="M114" s="13"/>
      <c r="N114" s="2"/>
      <c r="O114" s="2"/>
      <c r="P114" s="2"/>
      <c r="Q114" s="2"/>
    </row>
    <row r="115" thickTop="1">
      <c r="A115" s="10"/>
      <c r="B115" s="44">
        <v>59</v>
      </c>
      <c r="C115" s="45" t="s">
        <v>148</v>
      </c>
      <c r="D115" s="45"/>
      <c r="E115" s="45" t="s">
        <v>149</v>
      </c>
      <c r="F115" s="45" t="s">
        <v>7</v>
      </c>
      <c r="G115" s="46" t="s">
        <v>64</v>
      </c>
      <c r="H115" s="58">
        <v>58.587000000000003</v>
      </c>
      <c r="I115" s="59">
        <v>0</v>
      </c>
      <c r="J115" s="60">
        <f>ROUND(H115*I115,2)</f>
        <v>0</v>
      </c>
      <c r="K115" s="61">
        <v>0.20999999999999999</v>
      </c>
      <c r="L115" s="62">
        <f>ROUND(J115*1.21,2)</f>
        <v>0</v>
      </c>
      <c r="M115" s="13"/>
      <c r="N115" s="2"/>
      <c r="O115" s="2"/>
      <c r="P115" s="2"/>
      <c r="Q115" s="33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2" t="s">
        <v>65</v>
      </c>
      <c r="C116" s="1"/>
      <c r="D116" s="1"/>
      <c r="E116" s="53" t="s">
        <v>150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4" t="s">
        <v>67</v>
      </c>
      <c r="C117" s="55"/>
      <c r="D117" s="55"/>
      <c r="E117" s="56" t="s">
        <v>151</v>
      </c>
      <c r="F117" s="55"/>
      <c r="G117" s="55"/>
      <c r="H117" s="57"/>
      <c r="I117" s="55"/>
      <c r="J117" s="57"/>
      <c r="K117" s="55"/>
      <c r="L117" s="55"/>
      <c r="M117" s="13"/>
      <c r="N117" s="2"/>
      <c r="O117" s="2"/>
      <c r="P117" s="2"/>
      <c r="Q117" s="2"/>
    </row>
    <row r="118" thickTop="1">
      <c r="A118" s="10"/>
      <c r="B118" s="44">
        <v>60</v>
      </c>
      <c r="C118" s="45" t="s">
        <v>152</v>
      </c>
      <c r="D118" s="45"/>
      <c r="E118" s="45" t="s">
        <v>153</v>
      </c>
      <c r="F118" s="45" t="s">
        <v>7</v>
      </c>
      <c r="G118" s="46" t="s">
        <v>64</v>
      </c>
      <c r="H118" s="58">
        <v>80.820999999999998</v>
      </c>
      <c r="I118" s="59">
        <v>0</v>
      </c>
      <c r="J118" s="60">
        <f>ROUND(H118*I118,2)</f>
        <v>0</v>
      </c>
      <c r="K118" s="61">
        <v>0.20999999999999999</v>
      </c>
      <c r="L118" s="62">
        <f>ROUND(J118*1.21,2)</f>
        <v>0</v>
      </c>
      <c r="M118" s="13"/>
      <c r="N118" s="2"/>
      <c r="O118" s="2"/>
      <c r="P118" s="2"/>
      <c r="Q118" s="33">
        <f>IF(ISNUMBER(K118),IF(H118&gt;0,IF(I118&gt;0,J118,0),0),0)</f>
        <v>0</v>
      </c>
      <c r="R118" s="9">
        <f>IF(ISNUMBER(K118)=FALSE,J118,0)</f>
        <v>0</v>
      </c>
    </row>
    <row r="119">
      <c r="A119" s="10"/>
      <c r="B119" s="52" t="s">
        <v>65</v>
      </c>
      <c r="C119" s="1"/>
      <c r="D119" s="1"/>
      <c r="E119" s="53" t="s">
        <v>154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4" t="s">
        <v>67</v>
      </c>
      <c r="C120" s="55"/>
      <c r="D120" s="55"/>
      <c r="E120" s="56" t="s">
        <v>155</v>
      </c>
      <c r="F120" s="55"/>
      <c r="G120" s="55"/>
      <c r="H120" s="57"/>
      <c r="I120" s="55"/>
      <c r="J120" s="57"/>
      <c r="K120" s="55"/>
      <c r="L120" s="55"/>
      <c r="M120" s="13"/>
      <c r="N120" s="2"/>
      <c r="O120" s="2"/>
      <c r="P120" s="2"/>
      <c r="Q120" s="2"/>
    </row>
    <row r="121" thickTop="1">
      <c r="A121" s="10"/>
      <c r="B121" s="44">
        <v>68</v>
      </c>
      <c r="C121" s="45" t="s">
        <v>156</v>
      </c>
      <c r="D121" s="45"/>
      <c r="E121" s="45" t="s">
        <v>157</v>
      </c>
      <c r="F121" s="45" t="s">
        <v>7</v>
      </c>
      <c r="G121" s="46" t="s">
        <v>120</v>
      </c>
      <c r="H121" s="58">
        <v>17.800000000000001</v>
      </c>
      <c r="I121" s="59">
        <v>0</v>
      </c>
      <c r="J121" s="60">
        <f>ROUND(H121*I121,2)</f>
        <v>0</v>
      </c>
      <c r="K121" s="61">
        <v>0.20999999999999999</v>
      </c>
      <c r="L121" s="62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2" t="s">
        <v>65</v>
      </c>
      <c r="C122" s="1"/>
      <c r="D122" s="1"/>
      <c r="E122" s="53" t="s">
        <v>158</v>
      </c>
      <c r="F122" s="1"/>
      <c r="G122" s="1"/>
      <c r="H122" s="43"/>
      <c r="I122" s="1"/>
      <c r="J122" s="43"/>
      <c r="K122" s="1"/>
      <c r="L122" s="1"/>
      <c r="M122" s="13"/>
      <c r="N122" s="2"/>
      <c r="O122" s="2"/>
      <c r="P122" s="2"/>
      <c r="Q122" s="2"/>
    </row>
    <row r="123" thickBot="1">
      <c r="A123" s="10"/>
      <c r="B123" s="54" t="s">
        <v>67</v>
      </c>
      <c r="C123" s="55"/>
      <c r="D123" s="55"/>
      <c r="E123" s="56" t="s">
        <v>7</v>
      </c>
      <c r="F123" s="55"/>
      <c r="G123" s="55"/>
      <c r="H123" s="57"/>
      <c r="I123" s="55"/>
      <c r="J123" s="57"/>
      <c r="K123" s="55"/>
      <c r="L123" s="55"/>
      <c r="M123" s="13"/>
      <c r="N123" s="2"/>
      <c r="O123" s="2"/>
      <c r="P123" s="2"/>
      <c r="Q123" s="2"/>
    </row>
    <row r="124" thickTop="1">
      <c r="A124" s="10"/>
      <c r="B124" s="44">
        <v>69</v>
      </c>
      <c r="C124" s="45" t="s">
        <v>159</v>
      </c>
      <c r="D124" s="45"/>
      <c r="E124" s="45" t="s">
        <v>160</v>
      </c>
      <c r="F124" s="45" t="s">
        <v>7</v>
      </c>
      <c r="G124" s="46" t="s">
        <v>161</v>
      </c>
      <c r="H124" s="58">
        <v>10</v>
      </c>
      <c r="I124" s="59">
        <v>0</v>
      </c>
      <c r="J124" s="60">
        <f>ROUND(H124*I124,2)</f>
        <v>0</v>
      </c>
      <c r="K124" s="61">
        <v>0.20999999999999999</v>
      </c>
      <c r="L124" s="62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52" t="s">
        <v>65</v>
      </c>
      <c r="C125" s="1"/>
      <c r="D125" s="1"/>
      <c r="E125" s="53" t="s">
        <v>158</v>
      </c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 thickBot="1">
      <c r="A126" s="10"/>
      <c r="B126" s="54" t="s">
        <v>67</v>
      </c>
      <c r="C126" s="55"/>
      <c r="D126" s="55"/>
      <c r="E126" s="56" t="s">
        <v>7</v>
      </c>
      <c r="F126" s="55"/>
      <c r="G126" s="55"/>
      <c r="H126" s="57"/>
      <c r="I126" s="55"/>
      <c r="J126" s="57"/>
      <c r="K126" s="55"/>
      <c r="L126" s="55"/>
      <c r="M126" s="13"/>
      <c r="N126" s="2"/>
      <c r="O126" s="2"/>
      <c r="P126" s="2"/>
      <c r="Q126" s="2"/>
    </row>
    <row r="127" thickTop="1">
      <c r="A127" s="10"/>
      <c r="B127" s="44">
        <v>70</v>
      </c>
      <c r="C127" s="45" t="s">
        <v>162</v>
      </c>
      <c r="D127" s="45"/>
      <c r="E127" s="45" t="s">
        <v>163</v>
      </c>
      <c r="F127" s="45" t="s">
        <v>7</v>
      </c>
      <c r="G127" s="46" t="s">
        <v>120</v>
      </c>
      <c r="H127" s="58">
        <v>18.300000000000001</v>
      </c>
      <c r="I127" s="59">
        <v>0</v>
      </c>
      <c r="J127" s="60">
        <f>ROUND(H127*I127,2)</f>
        <v>0</v>
      </c>
      <c r="K127" s="61">
        <v>0.20999999999999999</v>
      </c>
      <c r="L127" s="62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52" t="s">
        <v>65</v>
      </c>
      <c r="C128" s="1"/>
      <c r="D128" s="1"/>
      <c r="E128" s="53" t="s">
        <v>164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4" t="s">
        <v>67</v>
      </c>
      <c r="C129" s="55"/>
      <c r="D129" s="55"/>
      <c r="E129" s="56" t="s">
        <v>165</v>
      </c>
      <c r="F129" s="55"/>
      <c r="G129" s="55"/>
      <c r="H129" s="57"/>
      <c r="I129" s="55"/>
      <c r="J129" s="57"/>
      <c r="K129" s="55"/>
      <c r="L129" s="55"/>
      <c r="M129" s="13"/>
      <c r="N129" s="2"/>
      <c r="O129" s="2"/>
      <c r="P129" s="2"/>
      <c r="Q129" s="2"/>
    </row>
    <row r="130" thickTop="1">
      <c r="A130" s="10"/>
      <c r="B130" s="44">
        <v>71</v>
      </c>
      <c r="C130" s="45" t="s">
        <v>166</v>
      </c>
      <c r="D130" s="45"/>
      <c r="E130" s="45" t="s">
        <v>167</v>
      </c>
      <c r="F130" s="45" t="s">
        <v>7</v>
      </c>
      <c r="G130" s="46" t="s">
        <v>168</v>
      </c>
      <c r="H130" s="58">
        <v>172.02000000000001</v>
      </c>
      <c r="I130" s="59">
        <v>0</v>
      </c>
      <c r="J130" s="60">
        <f>ROUND(H130*I130,2)</f>
        <v>0</v>
      </c>
      <c r="K130" s="61">
        <v>0.20999999999999999</v>
      </c>
      <c r="L130" s="62">
        <f>ROUND(J130*1.21,2)</f>
        <v>0</v>
      </c>
      <c r="M130" s="13"/>
      <c r="N130" s="2"/>
      <c r="O130" s="2"/>
      <c r="P130" s="2"/>
      <c r="Q130" s="33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52" t="s">
        <v>65</v>
      </c>
      <c r="C131" s="1"/>
      <c r="D131" s="1"/>
      <c r="E131" s="53" t="s">
        <v>167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4" t="s">
        <v>67</v>
      </c>
      <c r="C132" s="55"/>
      <c r="D132" s="55"/>
      <c r="E132" s="56" t="s">
        <v>169</v>
      </c>
      <c r="F132" s="55"/>
      <c r="G132" s="55"/>
      <c r="H132" s="57"/>
      <c r="I132" s="55"/>
      <c r="J132" s="57"/>
      <c r="K132" s="55"/>
      <c r="L132" s="55"/>
      <c r="M132" s="13"/>
      <c r="N132" s="2"/>
      <c r="O132" s="2"/>
      <c r="P132" s="2"/>
      <c r="Q132" s="2"/>
    </row>
    <row r="133" thickTop="1">
      <c r="A133" s="10"/>
      <c r="B133" s="44">
        <v>72</v>
      </c>
      <c r="C133" s="45" t="s">
        <v>159</v>
      </c>
      <c r="D133" s="45"/>
      <c r="E133" s="45" t="s">
        <v>170</v>
      </c>
      <c r="F133" s="45" t="s">
        <v>7</v>
      </c>
      <c r="G133" s="46"/>
      <c r="H133" s="58">
        <v>18.300000000000001</v>
      </c>
      <c r="I133" s="59">
        <v>0</v>
      </c>
      <c r="J133" s="60">
        <f>ROUND(H133*I133,2)</f>
        <v>0</v>
      </c>
      <c r="K133" s="61">
        <v>0.20999999999999999</v>
      </c>
      <c r="L133" s="62">
        <f>ROUND(J133*1.21,2)</f>
        <v>0</v>
      </c>
      <c r="M133" s="13"/>
      <c r="N133" s="2"/>
      <c r="O133" s="2"/>
      <c r="P133" s="2"/>
      <c r="Q133" s="33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52" t="s">
        <v>65</v>
      </c>
      <c r="C134" s="1"/>
      <c r="D134" s="1"/>
      <c r="E134" s="53" t="s">
        <v>170</v>
      </c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 thickBot="1">
      <c r="A135" s="10"/>
      <c r="B135" s="54" t="s">
        <v>67</v>
      </c>
      <c r="C135" s="55"/>
      <c r="D135" s="55"/>
      <c r="E135" s="56" t="s">
        <v>7</v>
      </c>
      <c r="F135" s="55"/>
      <c r="G135" s="55"/>
      <c r="H135" s="57"/>
      <c r="I135" s="55"/>
      <c r="J135" s="57"/>
      <c r="K135" s="55"/>
      <c r="L135" s="55"/>
      <c r="M135" s="13"/>
      <c r="N135" s="2"/>
      <c r="O135" s="2"/>
      <c r="P135" s="2"/>
      <c r="Q135" s="2"/>
    </row>
    <row r="136" thickTop="1">
      <c r="A136" s="10"/>
      <c r="B136" s="44">
        <v>77</v>
      </c>
      <c r="C136" s="45" t="s">
        <v>171</v>
      </c>
      <c r="D136" s="45"/>
      <c r="E136" s="45" t="s">
        <v>172</v>
      </c>
      <c r="F136" s="45" t="s">
        <v>7</v>
      </c>
      <c r="G136" s="46" t="s">
        <v>64</v>
      </c>
      <c r="H136" s="58">
        <v>77.5</v>
      </c>
      <c r="I136" s="59">
        <v>0</v>
      </c>
      <c r="J136" s="60">
        <f>ROUND(H136*I136,2)</f>
        <v>0</v>
      </c>
      <c r="K136" s="61">
        <v>0.20999999999999999</v>
      </c>
      <c r="L136" s="62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52" t="s">
        <v>65</v>
      </c>
      <c r="C137" s="1"/>
      <c r="D137" s="1"/>
      <c r="E137" s="53" t="s">
        <v>173</v>
      </c>
      <c r="F137" s="1"/>
      <c r="G137" s="1"/>
      <c r="H137" s="43"/>
      <c r="I137" s="1"/>
      <c r="J137" s="43"/>
      <c r="K137" s="1"/>
      <c r="L137" s="1"/>
      <c r="M137" s="13"/>
      <c r="N137" s="2"/>
      <c r="O137" s="2"/>
      <c r="P137" s="2"/>
      <c r="Q137" s="2"/>
    </row>
    <row r="138" thickBot="1">
      <c r="A138" s="10"/>
      <c r="B138" s="54" t="s">
        <v>67</v>
      </c>
      <c r="C138" s="55"/>
      <c r="D138" s="55"/>
      <c r="E138" s="56" t="s">
        <v>174</v>
      </c>
      <c r="F138" s="55"/>
      <c r="G138" s="55"/>
      <c r="H138" s="57"/>
      <c r="I138" s="55"/>
      <c r="J138" s="57"/>
      <c r="K138" s="55"/>
      <c r="L138" s="55"/>
      <c r="M138" s="13"/>
      <c r="N138" s="2"/>
      <c r="O138" s="2"/>
      <c r="P138" s="2"/>
      <c r="Q138" s="2"/>
    </row>
    <row r="139" thickTop="1">
      <c r="A139" s="10"/>
      <c r="B139" s="44">
        <v>78</v>
      </c>
      <c r="C139" s="45" t="s">
        <v>175</v>
      </c>
      <c r="D139" s="45"/>
      <c r="E139" s="45" t="s">
        <v>176</v>
      </c>
      <c r="F139" s="45" t="s">
        <v>7</v>
      </c>
      <c r="G139" s="46" t="s">
        <v>64</v>
      </c>
      <c r="H139" s="58">
        <v>4650</v>
      </c>
      <c r="I139" s="59">
        <v>0</v>
      </c>
      <c r="J139" s="60">
        <f>ROUND(H139*I139,2)</f>
        <v>0</v>
      </c>
      <c r="K139" s="61">
        <v>0.20999999999999999</v>
      </c>
      <c r="L139" s="62">
        <f>ROUND(J139*1.21,2)</f>
        <v>0</v>
      </c>
      <c r="M139" s="13"/>
      <c r="N139" s="2"/>
      <c r="O139" s="2"/>
      <c r="P139" s="2"/>
      <c r="Q139" s="33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52" t="s">
        <v>65</v>
      </c>
      <c r="C140" s="1"/>
      <c r="D140" s="1"/>
      <c r="E140" s="53" t="s">
        <v>177</v>
      </c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 thickBot="1">
      <c r="A141" s="10"/>
      <c r="B141" s="54" t="s">
        <v>67</v>
      </c>
      <c r="C141" s="55"/>
      <c r="D141" s="55"/>
      <c r="E141" s="56" t="s">
        <v>7</v>
      </c>
      <c r="F141" s="55"/>
      <c r="G141" s="55"/>
      <c r="H141" s="57"/>
      <c r="I141" s="55"/>
      <c r="J141" s="57"/>
      <c r="K141" s="55"/>
      <c r="L141" s="55"/>
      <c r="M141" s="13"/>
      <c r="N141" s="2"/>
      <c r="O141" s="2"/>
      <c r="P141" s="2"/>
      <c r="Q141" s="2"/>
    </row>
    <row r="142" thickTop="1">
      <c r="A142" s="10"/>
      <c r="B142" s="44">
        <v>79</v>
      </c>
      <c r="C142" s="45" t="s">
        <v>178</v>
      </c>
      <c r="D142" s="45"/>
      <c r="E142" s="45" t="s">
        <v>179</v>
      </c>
      <c r="F142" s="45" t="s">
        <v>7</v>
      </c>
      <c r="G142" s="46" t="s">
        <v>64</v>
      </c>
      <c r="H142" s="58">
        <v>77.5</v>
      </c>
      <c r="I142" s="59">
        <v>0</v>
      </c>
      <c r="J142" s="60">
        <f>ROUND(H142*I142,2)</f>
        <v>0</v>
      </c>
      <c r="K142" s="61">
        <v>0.20999999999999999</v>
      </c>
      <c r="L142" s="62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52" t="s">
        <v>65</v>
      </c>
      <c r="C143" s="1"/>
      <c r="D143" s="1"/>
      <c r="E143" s="53" t="s">
        <v>180</v>
      </c>
      <c r="F143" s="1"/>
      <c r="G143" s="1"/>
      <c r="H143" s="43"/>
      <c r="I143" s="1"/>
      <c r="J143" s="43"/>
      <c r="K143" s="1"/>
      <c r="L143" s="1"/>
      <c r="M143" s="13"/>
      <c r="N143" s="2"/>
      <c r="O143" s="2"/>
      <c r="P143" s="2"/>
      <c r="Q143" s="2"/>
    </row>
    <row r="144" thickBot="1">
      <c r="A144" s="10"/>
      <c r="B144" s="54" t="s">
        <v>67</v>
      </c>
      <c r="C144" s="55"/>
      <c r="D144" s="55"/>
      <c r="E144" s="56" t="s">
        <v>7</v>
      </c>
      <c r="F144" s="55"/>
      <c r="G144" s="55"/>
      <c r="H144" s="57"/>
      <c r="I144" s="55"/>
      <c r="J144" s="57"/>
      <c r="K144" s="55"/>
      <c r="L144" s="55"/>
      <c r="M144" s="13"/>
      <c r="N144" s="2"/>
      <c r="O144" s="2"/>
      <c r="P144" s="2"/>
      <c r="Q144" s="2"/>
    </row>
    <row r="145" thickTop="1">
      <c r="A145" s="10"/>
      <c r="B145" s="44">
        <v>80</v>
      </c>
      <c r="C145" s="45" t="s">
        <v>181</v>
      </c>
      <c r="D145" s="45"/>
      <c r="E145" s="45" t="s">
        <v>182</v>
      </c>
      <c r="F145" s="45" t="s">
        <v>7</v>
      </c>
      <c r="G145" s="46" t="s">
        <v>120</v>
      </c>
      <c r="H145" s="58">
        <v>18.5</v>
      </c>
      <c r="I145" s="59">
        <v>0</v>
      </c>
      <c r="J145" s="60">
        <f>ROUND(H145*I145,2)</f>
        <v>0</v>
      </c>
      <c r="K145" s="61">
        <v>0.20999999999999999</v>
      </c>
      <c r="L145" s="62">
        <f>ROUND(J145*1.21,2)</f>
        <v>0</v>
      </c>
      <c r="M145" s="13"/>
      <c r="N145" s="2"/>
      <c r="O145" s="2"/>
      <c r="P145" s="2"/>
      <c r="Q145" s="33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52" t="s">
        <v>65</v>
      </c>
      <c r="C146" s="1"/>
      <c r="D146" s="1"/>
      <c r="E146" s="53" t="s">
        <v>183</v>
      </c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 thickBot="1">
      <c r="A147" s="10"/>
      <c r="B147" s="54" t="s">
        <v>67</v>
      </c>
      <c r="C147" s="55"/>
      <c r="D147" s="55"/>
      <c r="E147" s="56" t="s">
        <v>7</v>
      </c>
      <c r="F147" s="55"/>
      <c r="G147" s="55"/>
      <c r="H147" s="57"/>
      <c r="I147" s="55"/>
      <c r="J147" s="57"/>
      <c r="K147" s="55"/>
      <c r="L147" s="55"/>
      <c r="M147" s="13"/>
      <c r="N147" s="2"/>
      <c r="O147" s="2"/>
      <c r="P147" s="2"/>
      <c r="Q147" s="2"/>
    </row>
    <row r="148" thickTop="1">
      <c r="A148" s="10"/>
      <c r="B148" s="44">
        <v>81</v>
      </c>
      <c r="C148" s="45" t="s">
        <v>184</v>
      </c>
      <c r="D148" s="45"/>
      <c r="E148" s="45" t="s">
        <v>185</v>
      </c>
      <c r="F148" s="45" t="s">
        <v>7</v>
      </c>
      <c r="G148" s="46" t="s">
        <v>120</v>
      </c>
      <c r="H148" s="58">
        <v>18.870000000000001</v>
      </c>
      <c r="I148" s="59">
        <v>0</v>
      </c>
      <c r="J148" s="60">
        <f>ROUND(H148*I148,2)</f>
        <v>0</v>
      </c>
      <c r="K148" s="61">
        <v>0.20999999999999999</v>
      </c>
      <c r="L148" s="62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52" t="s">
        <v>65</v>
      </c>
      <c r="C149" s="1"/>
      <c r="D149" s="1"/>
      <c r="E149" s="53" t="s">
        <v>185</v>
      </c>
      <c r="F149" s="1"/>
      <c r="G149" s="1"/>
      <c r="H149" s="43"/>
      <c r="I149" s="1"/>
      <c r="J149" s="43"/>
      <c r="K149" s="1"/>
      <c r="L149" s="1"/>
      <c r="M149" s="13"/>
      <c r="N149" s="2"/>
      <c r="O149" s="2"/>
      <c r="P149" s="2"/>
      <c r="Q149" s="2"/>
    </row>
    <row r="150" thickBot="1">
      <c r="A150" s="10"/>
      <c r="B150" s="54" t="s">
        <v>67</v>
      </c>
      <c r="C150" s="55"/>
      <c r="D150" s="55"/>
      <c r="E150" s="56" t="s">
        <v>7</v>
      </c>
      <c r="F150" s="55"/>
      <c r="G150" s="55"/>
      <c r="H150" s="57"/>
      <c r="I150" s="55"/>
      <c r="J150" s="57"/>
      <c r="K150" s="55"/>
      <c r="L150" s="55"/>
      <c r="M150" s="13"/>
      <c r="N150" s="2"/>
      <c r="O150" s="2"/>
      <c r="P150" s="2"/>
      <c r="Q150" s="2"/>
    </row>
    <row r="151" thickTop="1">
      <c r="A151" s="10"/>
      <c r="B151" s="44">
        <v>82</v>
      </c>
      <c r="C151" s="45" t="s">
        <v>186</v>
      </c>
      <c r="D151" s="45"/>
      <c r="E151" s="45" t="s">
        <v>187</v>
      </c>
      <c r="F151" s="45" t="s">
        <v>7</v>
      </c>
      <c r="G151" s="46" t="s">
        <v>120</v>
      </c>
      <c r="H151" s="58">
        <v>18.399999999999999</v>
      </c>
      <c r="I151" s="59">
        <v>0</v>
      </c>
      <c r="J151" s="60">
        <f>ROUND(H151*I151,2)</f>
        <v>0</v>
      </c>
      <c r="K151" s="61">
        <v>0.20999999999999999</v>
      </c>
      <c r="L151" s="62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52" t="s">
        <v>65</v>
      </c>
      <c r="C152" s="1"/>
      <c r="D152" s="1"/>
      <c r="E152" s="53" t="s">
        <v>188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4" t="s">
        <v>67</v>
      </c>
      <c r="C153" s="55"/>
      <c r="D153" s="55"/>
      <c r="E153" s="56" t="s">
        <v>7</v>
      </c>
      <c r="F153" s="55"/>
      <c r="G153" s="55"/>
      <c r="H153" s="57"/>
      <c r="I153" s="55"/>
      <c r="J153" s="57"/>
      <c r="K153" s="55"/>
      <c r="L153" s="55"/>
      <c r="M153" s="13"/>
      <c r="N153" s="2"/>
      <c r="O153" s="2"/>
      <c r="P153" s="2"/>
      <c r="Q153" s="2"/>
    </row>
    <row r="154" thickTop="1">
      <c r="A154" s="10"/>
      <c r="B154" s="44">
        <v>85</v>
      </c>
      <c r="C154" s="45" t="s">
        <v>189</v>
      </c>
      <c r="D154" s="45"/>
      <c r="E154" s="45" t="s">
        <v>190</v>
      </c>
      <c r="F154" s="45" t="s">
        <v>7</v>
      </c>
      <c r="G154" s="46" t="s">
        <v>64</v>
      </c>
      <c r="H154" s="58">
        <v>20.550000000000001</v>
      </c>
      <c r="I154" s="59">
        <v>0</v>
      </c>
      <c r="J154" s="60">
        <f>ROUND(H154*I154,2)</f>
        <v>0</v>
      </c>
      <c r="K154" s="61">
        <v>0.20999999999999999</v>
      </c>
      <c r="L154" s="62">
        <f>ROUND(J154*1.21,2)</f>
        <v>0</v>
      </c>
      <c r="M154" s="13"/>
      <c r="N154" s="2"/>
      <c r="O154" s="2"/>
      <c r="P154" s="2"/>
      <c r="Q154" s="33">
        <f>IF(ISNUMBER(K154),IF(H154&gt;0,IF(I154&gt;0,J154,0),0),0)</f>
        <v>0</v>
      </c>
      <c r="R154" s="9">
        <f>IF(ISNUMBER(K154)=FALSE,J154,0)</f>
        <v>0</v>
      </c>
    </row>
    <row r="155">
      <c r="A155" s="10"/>
      <c r="B155" s="52" t="s">
        <v>65</v>
      </c>
      <c r="C155" s="1"/>
      <c r="D155" s="1"/>
      <c r="E155" s="53" t="s">
        <v>191</v>
      </c>
      <c r="F155" s="1"/>
      <c r="G155" s="1"/>
      <c r="H155" s="43"/>
      <c r="I155" s="1"/>
      <c r="J155" s="43"/>
      <c r="K155" s="1"/>
      <c r="L155" s="1"/>
      <c r="M155" s="13"/>
      <c r="N155" s="2"/>
      <c r="O155" s="2"/>
      <c r="P155" s="2"/>
      <c r="Q155" s="2"/>
    </row>
    <row r="156" thickBot="1">
      <c r="A156" s="10"/>
      <c r="B156" s="54" t="s">
        <v>67</v>
      </c>
      <c r="C156" s="55"/>
      <c r="D156" s="55"/>
      <c r="E156" s="56" t="s">
        <v>7</v>
      </c>
      <c r="F156" s="55"/>
      <c r="G156" s="55"/>
      <c r="H156" s="57"/>
      <c r="I156" s="55"/>
      <c r="J156" s="57"/>
      <c r="K156" s="55"/>
      <c r="L156" s="55"/>
      <c r="M156" s="13"/>
      <c r="N156" s="2"/>
      <c r="O156" s="2"/>
      <c r="P156" s="2"/>
      <c r="Q156" s="2"/>
    </row>
    <row r="157" thickTop="1">
      <c r="A157" s="10"/>
      <c r="B157" s="44">
        <v>89</v>
      </c>
      <c r="C157" s="45" t="s">
        <v>192</v>
      </c>
      <c r="D157" s="45"/>
      <c r="E157" s="45" t="s">
        <v>193</v>
      </c>
      <c r="F157" s="45" t="s">
        <v>7</v>
      </c>
      <c r="G157" s="46" t="s">
        <v>194</v>
      </c>
      <c r="H157" s="58">
        <v>2</v>
      </c>
      <c r="I157" s="59">
        <v>0</v>
      </c>
      <c r="J157" s="60">
        <f>ROUND(H157*I157,2)</f>
        <v>0</v>
      </c>
      <c r="K157" s="61">
        <v>0.20999999999999999</v>
      </c>
      <c r="L157" s="62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52" t="s">
        <v>65</v>
      </c>
      <c r="C158" s="1"/>
      <c r="D158" s="1"/>
      <c r="E158" s="53" t="s">
        <v>7</v>
      </c>
      <c r="F158" s="1"/>
      <c r="G158" s="1"/>
      <c r="H158" s="43"/>
      <c r="I158" s="1"/>
      <c r="J158" s="43"/>
      <c r="K158" s="1"/>
      <c r="L158" s="1"/>
      <c r="M158" s="13"/>
      <c r="N158" s="2"/>
      <c r="O158" s="2"/>
      <c r="P158" s="2"/>
      <c r="Q158" s="2"/>
    </row>
    <row r="159" thickBot="1">
      <c r="A159" s="10"/>
      <c r="B159" s="54" t="s">
        <v>67</v>
      </c>
      <c r="C159" s="55"/>
      <c r="D159" s="55"/>
      <c r="E159" s="56" t="s">
        <v>7</v>
      </c>
      <c r="F159" s="55"/>
      <c r="G159" s="55"/>
      <c r="H159" s="57"/>
      <c r="I159" s="55"/>
      <c r="J159" s="57"/>
      <c r="K159" s="55"/>
      <c r="L159" s="55"/>
      <c r="M159" s="13"/>
      <c r="N159" s="2"/>
      <c r="O159" s="2"/>
      <c r="P159" s="2"/>
      <c r="Q159" s="2"/>
    </row>
    <row r="160" thickTop="1" thickBot="1" ht="25" customHeight="1">
      <c r="A160" s="10"/>
      <c r="B160" s="1"/>
      <c r="C160" s="63">
        <v>9</v>
      </c>
      <c r="D160" s="1"/>
      <c r="E160" s="64" t="s">
        <v>42</v>
      </c>
      <c r="F160" s="1"/>
      <c r="G160" s="65" t="s">
        <v>72</v>
      </c>
      <c r="H160" s="66">
        <f>J91+J94+J97+J100+J103+J106+J109+J112+J115+J118+J121+J124+J127+J130+J133+J136+J139+J142+J145+J148+J151+J154+J157</f>
        <v>0</v>
      </c>
      <c r="I160" s="65" t="s">
        <v>73</v>
      </c>
      <c r="J160" s="67">
        <f>(L160-H160)</f>
        <v>0</v>
      </c>
      <c r="K160" s="65" t="s">
        <v>74</v>
      </c>
      <c r="L160" s="68">
        <f>ROUND((J91+J94+J97+J100+J103+J106+J109+J112+J115+J118+J121+J124+J127+J130+J133+J136+J139+J142+J145+J148+J151+J154+J157)*1.21,2)</f>
        <v>0</v>
      </c>
      <c r="M160" s="13"/>
      <c r="N160" s="2"/>
      <c r="O160" s="2"/>
      <c r="P160" s="2"/>
      <c r="Q160" s="33">
        <f>0+Q91+Q94+Q97+Q100+Q103+Q106+Q109+Q112+Q115+Q118+Q121+Q124+Q127+Q130+Q133+Q136+Q139+Q142+Q145+Q148+Q151+Q154+Q157</f>
        <v>0</v>
      </c>
      <c r="R160" s="9">
        <f>0+R91+R94+R97+R100+R103+R106+R109+R112+R115+R118+R121+R124+R127+R130+R133+R136+R139+R142+R145+R148+R151+R154+R157</f>
        <v>0</v>
      </c>
      <c r="S160" s="69">
        <f>Q160*(1+J160)+R160</f>
        <v>0</v>
      </c>
    </row>
    <row r="161" thickTop="1" thickBot="1" ht="25" customHeight="1">
      <c r="A161" s="10"/>
      <c r="B161" s="70"/>
      <c r="C161" s="70"/>
      <c r="D161" s="70"/>
      <c r="E161" s="71"/>
      <c r="F161" s="70"/>
      <c r="G161" s="72" t="s">
        <v>75</v>
      </c>
      <c r="H161" s="73">
        <f>0+J91+J94+J97+J100+J103+J106+J109+J112+J115+J118+J121+J124+J127+J130+J133+J136+J139+J142+J145+J148+J151+J154+J157</f>
        <v>0</v>
      </c>
      <c r="I161" s="72" t="s">
        <v>76</v>
      </c>
      <c r="J161" s="74">
        <f>0+J160</f>
        <v>0</v>
      </c>
      <c r="K161" s="72" t="s">
        <v>77</v>
      </c>
      <c r="L161" s="75">
        <f>0+L160</f>
        <v>0</v>
      </c>
      <c r="M161" s="13"/>
      <c r="N161" s="2"/>
      <c r="O161" s="2"/>
      <c r="P161" s="2"/>
      <c r="Q161" s="2"/>
    </row>
    <row r="162" ht="40" customHeight="1">
      <c r="A162" s="10"/>
      <c r="B162" s="76" t="s">
        <v>195</v>
      </c>
      <c r="C162" s="1"/>
      <c r="D162" s="1"/>
      <c r="E162" s="1"/>
      <c r="F162" s="1"/>
      <c r="G162" s="1"/>
      <c r="H162" s="43"/>
      <c r="I162" s="1"/>
      <c r="J162" s="43"/>
      <c r="K162" s="1"/>
      <c r="L162" s="1"/>
      <c r="M162" s="13"/>
      <c r="N162" s="2"/>
      <c r="O162" s="2"/>
      <c r="P162" s="2"/>
      <c r="Q162" s="2"/>
    </row>
    <row r="163">
      <c r="A163" s="10"/>
      <c r="B163" s="44">
        <v>62</v>
      </c>
      <c r="C163" s="45" t="s">
        <v>196</v>
      </c>
      <c r="D163" s="45"/>
      <c r="E163" s="45" t="s">
        <v>197</v>
      </c>
      <c r="F163" s="45" t="s">
        <v>7</v>
      </c>
      <c r="G163" s="46" t="s">
        <v>100</v>
      </c>
      <c r="H163" s="47">
        <v>13.714</v>
      </c>
      <c r="I163" s="48">
        <v>0</v>
      </c>
      <c r="J163" s="49">
        <f>ROUND(H163*I163,2)</f>
        <v>0</v>
      </c>
      <c r="K163" s="50">
        <v>0.20999999999999999</v>
      </c>
      <c r="L163" s="51">
        <f>ROUND(J163*1.21,2)</f>
        <v>0</v>
      </c>
      <c r="M163" s="13"/>
      <c r="N163" s="2"/>
      <c r="O163" s="2"/>
      <c r="P163" s="2"/>
      <c r="Q163" s="33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52" t="s">
        <v>65</v>
      </c>
      <c r="C164" s="1"/>
      <c r="D164" s="1"/>
      <c r="E164" s="53" t="s">
        <v>198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4" t="s">
        <v>67</v>
      </c>
      <c r="C165" s="55"/>
      <c r="D165" s="55"/>
      <c r="E165" s="56" t="s">
        <v>7</v>
      </c>
      <c r="F165" s="55"/>
      <c r="G165" s="55"/>
      <c r="H165" s="57"/>
      <c r="I165" s="55"/>
      <c r="J165" s="57"/>
      <c r="K165" s="55"/>
      <c r="L165" s="55"/>
      <c r="M165" s="13"/>
      <c r="N165" s="2"/>
      <c r="O165" s="2"/>
      <c r="P165" s="2"/>
      <c r="Q165" s="2"/>
    </row>
    <row r="166" thickTop="1">
      <c r="A166" s="10"/>
      <c r="B166" s="44">
        <v>66</v>
      </c>
      <c r="C166" s="45" t="s">
        <v>199</v>
      </c>
      <c r="D166" s="45"/>
      <c r="E166" s="45" t="s">
        <v>200</v>
      </c>
      <c r="F166" s="45" t="s">
        <v>7</v>
      </c>
      <c r="G166" s="46" t="s">
        <v>100</v>
      </c>
      <c r="H166" s="58">
        <v>2.0139999999999998</v>
      </c>
      <c r="I166" s="59">
        <v>0</v>
      </c>
      <c r="J166" s="60">
        <f>ROUND(H166*I166,2)</f>
        <v>0</v>
      </c>
      <c r="K166" s="61">
        <v>0.20999999999999999</v>
      </c>
      <c r="L166" s="62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52" t="s">
        <v>65</v>
      </c>
      <c r="C167" s="1"/>
      <c r="D167" s="1"/>
      <c r="E167" s="53" t="s">
        <v>201</v>
      </c>
      <c r="F167" s="1"/>
      <c r="G167" s="1"/>
      <c r="H167" s="43"/>
      <c r="I167" s="1"/>
      <c r="J167" s="43"/>
      <c r="K167" s="1"/>
      <c r="L167" s="1"/>
      <c r="M167" s="13"/>
      <c r="N167" s="2"/>
      <c r="O167" s="2"/>
      <c r="P167" s="2"/>
      <c r="Q167" s="2"/>
    </row>
    <row r="168" thickBot="1">
      <c r="A168" s="10"/>
      <c r="B168" s="54" t="s">
        <v>67</v>
      </c>
      <c r="C168" s="55"/>
      <c r="D168" s="55"/>
      <c r="E168" s="56" t="s">
        <v>7</v>
      </c>
      <c r="F168" s="55"/>
      <c r="G168" s="55"/>
      <c r="H168" s="57"/>
      <c r="I168" s="55"/>
      <c r="J168" s="57"/>
      <c r="K168" s="55"/>
      <c r="L168" s="55"/>
      <c r="M168" s="13"/>
      <c r="N168" s="2"/>
      <c r="O168" s="2"/>
      <c r="P168" s="2"/>
      <c r="Q168" s="2"/>
    </row>
    <row r="169" thickTop="1">
      <c r="A169" s="10"/>
      <c r="B169" s="44">
        <v>86</v>
      </c>
      <c r="C169" s="45" t="s">
        <v>202</v>
      </c>
      <c r="D169" s="45"/>
      <c r="E169" s="45" t="s">
        <v>203</v>
      </c>
      <c r="F169" s="45" t="s">
        <v>7</v>
      </c>
      <c r="G169" s="46" t="s">
        <v>100</v>
      </c>
      <c r="H169" s="58">
        <v>15.728</v>
      </c>
      <c r="I169" s="59">
        <v>0</v>
      </c>
      <c r="J169" s="60">
        <f>ROUND(H169*I169,2)</f>
        <v>0</v>
      </c>
      <c r="K169" s="61">
        <v>0.20999999999999999</v>
      </c>
      <c r="L169" s="62">
        <f>ROUND(J169*1.21,2)</f>
        <v>0</v>
      </c>
      <c r="M169" s="13"/>
      <c r="N169" s="2"/>
      <c r="O169" s="2"/>
      <c r="P169" s="2"/>
      <c r="Q169" s="33">
        <f>IF(ISNUMBER(K169),IF(H169&gt;0,IF(I169&gt;0,J169,0),0),0)</f>
        <v>0</v>
      </c>
      <c r="R169" s="9">
        <f>IF(ISNUMBER(K169)=FALSE,J169,0)</f>
        <v>0</v>
      </c>
    </row>
    <row r="170">
      <c r="A170" s="10"/>
      <c r="B170" s="52" t="s">
        <v>65</v>
      </c>
      <c r="C170" s="1"/>
      <c r="D170" s="1"/>
      <c r="E170" s="53" t="s">
        <v>204</v>
      </c>
      <c r="F170" s="1"/>
      <c r="G170" s="1"/>
      <c r="H170" s="43"/>
      <c r="I170" s="1"/>
      <c r="J170" s="43"/>
      <c r="K170" s="1"/>
      <c r="L170" s="1"/>
      <c r="M170" s="13"/>
      <c r="N170" s="2"/>
      <c r="O170" s="2"/>
      <c r="P170" s="2"/>
      <c r="Q170" s="2"/>
    </row>
    <row r="171" thickBot="1">
      <c r="A171" s="10"/>
      <c r="B171" s="54" t="s">
        <v>67</v>
      </c>
      <c r="C171" s="55"/>
      <c r="D171" s="55"/>
      <c r="E171" s="56" t="s">
        <v>7</v>
      </c>
      <c r="F171" s="55"/>
      <c r="G171" s="55"/>
      <c r="H171" s="57"/>
      <c r="I171" s="55"/>
      <c r="J171" s="57"/>
      <c r="K171" s="55"/>
      <c r="L171" s="55"/>
      <c r="M171" s="13"/>
      <c r="N171" s="2"/>
      <c r="O171" s="2"/>
      <c r="P171" s="2"/>
      <c r="Q171" s="2"/>
    </row>
    <row r="172" thickTop="1">
      <c r="A172" s="10"/>
      <c r="B172" s="44">
        <v>87</v>
      </c>
      <c r="C172" s="45" t="s">
        <v>205</v>
      </c>
      <c r="D172" s="45"/>
      <c r="E172" s="45" t="s">
        <v>206</v>
      </c>
      <c r="F172" s="45" t="s">
        <v>7</v>
      </c>
      <c r="G172" s="46" t="s">
        <v>100</v>
      </c>
      <c r="H172" s="58">
        <v>314.56</v>
      </c>
      <c r="I172" s="59">
        <v>0</v>
      </c>
      <c r="J172" s="60">
        <f>ROUND(H172*I172,2)</f>
        <v>0</v>
      </c>
      <c r="K172" s="61">
        <v>0.20999999999999999</v>
      </c>
      <c r="L172" s="62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>
      <c r="A173" s="10"/>
      <c r="B173" s="52" t="s">
        <v>65</v>
      </c>
      <c r="C173" s="1"/>
      <c r="D173" s="1"/>
      <c r="E173" s="53" t="s">
        <v>207</v>
      </c>
      <c r="F173" s="1"/>
      <c r="G173" s="1"/>
      <c r="H173" s="43"/>
      <c r="I173" s="1"/>
      <c r="J173" s="43"/>
      <c r="K173" s="1"/>
      <c r="L173" s="1"/>
      <c r="M173" s="13"/>
      <c r="N173" s="2"/>
      <c r="O173" s="2"/>
      <c r="P173" s="2"/>
      <c r="Q173" s="2"/>
    </row>
    <row r="174" thickBot="1">
      <c r="A174" s="10"/>
      <c r="B174" s="54" t="s">
        <v>67</v>
      </c>
      <c r="C174" s="55"/>
      <c r="D174" s="55"/>
      <c r="E174" s="56" t="s">
        <v>7</v>
      </c>
      <c r="F174" s="55"/>
      <c r="G174" s="55"/>
      <c r="H174" s="57"/>
      <c r="I174" s="55"/>
      <c r="J174" s="57"/>
      <c r="K174" s="55"/>
      <c r="L174" s="55"/>
      <c r="M174" s="13"/>
      <c r="N174" s="2"/>
      <c r="O174" s="2"/>
      <c r="P174" s="2"/>
      <c r="Q174" s="2"/>
    </row>
    <row r="175" thickTop="1" thickBot="1" ht="25" customHeight="1">
      <c r="A175" s="10"/>
      <c r="B175" s="1"/>
      <c r="C175" s="63">
        <v>997</v>
      </c>
      <c r="D175" s="1"/>
      <c r="E175" s="64" t="s">
        <v>43</v>
      </c>
      <c r="F175" s="1"/>
      <c r="G175" s="65" t="s">
        <v>72</v>
      </c>
      <c r="H175" s="66">
        <f>J163+J166+J169+J172</f>
        <v>0</v>
      </c>
      <c r="I175" s="65" t="s">
        <v>73</v>
      </c>
      <c r="J175" s="67">
        <f>(L175-H175)</f>
        <v>0</v>
      </c>
      <c r="K175" s="65" t="s">
        <v>74</v>
      </c>
      <c r="L175" s="68">
        <f>ROUND((J163+J166+J169+J172)*1.21,2)</f>
        <v>0</v>
      </c>
      <c r="M175" s="13"/>
      <c r="N175" s="2"/>
      <c r="O175" s="2"/>
      <c r="P175" s="2"/>
      <c r="Q175" s="33">
        <f>0+Q163+Q166+Q169+Q172</f>
        <v>0</v>
      </c>
      <c r="R175" s="9">
        <f>0+R163+R166+R169+R172</f>
        <v>0</v>
      </c>
      <c r="S175" s="69">
        <f>Q175*(1+J175)+R175</f>
        <v>0</v>
      </c>
    </row>
    <row r="176" thickTop="1" thickBot="1" ht="25" customHeight="1">
      <c r="A176" s="10"/>
      <c r="B176" s="70"/>
      <c r="C176" s="70"/>
      <c r="D176" s="70"/>
      <c r="E176" s="71"/>
      <c r="F176" s="70"/>
      <c r="G176" s="72" t="s">
        <v>75</v>
      </c>
      <c r="H176" s="73">
        <f>0+J163+J166+J169+J172</f>
        <v>0</v>
      </c>
      <c r="I176" s="72" t="s">
        <v>76</v>
      </c>
      <c r="J176" s="74">
        <f>0+J175</f>
        <v>0</v>
      </c>
      <c r="K176" s="72" t="s">
        <v>77</v>
      </c>
      <c r="L176" s="75">
        <f>0+L175</f>
        <v>0</v>
      </c>
      <c r="M176" s="13"/>
      <c r="N176" s="2"/>
      <c r="O176" s="2"/>
      <c r="P176" s="2"/>
      <c r="Q176" s="2"/>
    </row>
    <row r="177" ht="40" customHeight="1">
      <c r="A177" s="10"/>
      <c r="B177" s="76" t="s">
        <v>208</v>
      </c>
      <c r="C177" s="1"/>
      <c r="D177" s="1"/>
      <c r="E177" s="1"/>
      <c r="F177" s="1"/>
      <c r="G177" s="1"/>
      <c r="H177" s="43"/>
      <c r="I177" s="1"/>
      <c r="J177" s="43"/>
      <c r="K177" s="1"/>
      <c r="L177" s="1"/>
      <c r="M177" s="13"/>
      <c r="N177" s="2"/>
      <c r="O177" s="2"/>
      <c r="P177" s="2"/>
      <c r="Q177" s="2"/>
    </row>
    <row r="178">
      <c r="A178" s="10"/>
      <c r="B178" s="44">
        <v>67</v>
      </c>
      <c r="C178" s="45" t="s">
        <v>209</v>
      </c>
      <c r="D178" s="45"/>
      <c r="E178" s="45" t="s">
        <v>210</v>
      </c>
      <c r="F178" s="45" t="s">
        <v>7</v>
      </c>
      <c r="G178" s="46" t="s">
        <v>100</v>
      </c>
      <c r="H178" s="47">
        <v>20.963000000000001</v>
      </c>
      <c r="I178" s="48">
        <v>0</v>
      </c>
      <c r="J178" s="49">
        <f>ROUND(H178*I178,2)</f>
        <v>0</v>
      </c>
      <c r="K178" s="50">
        <v>0.20999999999999999</v>
      </c>
      <c r="L178" s="51">
        <f>ROUND(J178*1.21,2)</f>
        <v>0</v>
      </c>
      <c r="M178" s="13"/>
      <c r="N178" s="2"/>
      <c r="O178" s="2"/>
      <c r="P178" s="2"/>
      <c r="Q178" s="33">
        <f>IF(ISNUMBER(K178),IF(H178&gt;0,IF(I178&gt;0,J178,0),0),0)</f>
        <v>0</v>
      </c>
      <c r="R178" s="9">
        <f>IF(ISNUMBER(K178)=FALSE,J178,0)</f>
        <v>0</v>
      </c>
    </row>
    <row r="179">
      <c r="A179" s="10"/>
      <c r="B179" s="52" t="s">
        <v>65</v>
      </c>
      <c r="C179" s="1"/>
      <c r="D179" s="1"/>
      <c r="E179" s="53" t="s">
        <v>211</v>
      </c>
      <c r="F179" s="1"/>
      <c r="G179" s="1"/>
      <c r="H179" s="43"/>
      <c r="I179" s="1"/>
      <c r="J179" s="43"/>
      <c r="K179" s="1"/>
      <c r="L179" s="1"/>
      <c r="M179" s="13"/>
      <c r="N179" s="2"/>
      <c r="O179" s="2"/>
      <c r="P179" s="2"/>
      <c r="Q179" s="2"/>
    </row>
    <row r="180" thickBot="1">
      <c r="A180" s="10"/>
      <c r="B180" s="54" t="s">
        <v>67</v>
      </c>
      <c r="C180" s="55"/>
      <c r="D180" s="55"/>
      <c r="E180" s="56" t="s">
        <v>7</v>
      </c>
      <c r="F180" s="55"/>
      <c r="G180" s="55"/>
      <c r="H180" s="57"/>
      <c r="I180" s="55"/>
      <c r="J180" s="57"/>
      <c r="K180" s="55"/>
      <c r="L180" s="55"/>
      <c r="M180" s="13"/>
      <c r="N180" s="2"/>
      <c r="O180" s="2"/>
      <c r="P180" s="2"/>
      <c r="Q180" s="2"/>
    </row>
    <row r="181" thickTop="1" thickBot="1" ht="25" customHeight="1">
      <c r="A181" s="10"/>
      <c r="B181" s="1"/>
      <c r="C181" s="63">
        <v>998</v>
      </c>
      <c r="D181" s="1"/>
      <c r="E181" s="64" t="s">
        <v>44</v>
      </c>
      <c r="F181" s="1"/>
      <c r="G181" s="65" t="s">
        <v>72</v>
      </c>
      <c r="H181" s="66">
        <f>0+J178</f>
        <v>0</v>
      </c>
      <c r="I181" s="65" t="s">
        <v>73</v>
      </c>
      <c r="J181" s="67">
        <f>(L181-H181)</f>
        <v>0</v>
      </c>
      <c r="K181" s="65" t="s">
        <v>74</v>
      </c>
      <c r="L181" s="68">
        <f>ROUND((0+J178)*1.21,2)</f>
        <v>0</v>
      </c>
      <c r="M181" s="13"/>
      <c r="N181" s="2"/>
      <c r="O181" s="2"/>
      <c r="P181" s="2"/>
      <c r="Q181" s="33">
        <f>0+Q178</f>
        <v>0</v>
      </c>
      <c r="R181" s="9">
        <f>0+R178</f>
        <v>0</v>
      </c>
      <c r="S181" s="69">
        <f>Q181*(1+J181)+R181</f>
        <v>0</v>
      </c>
    </row>
    <row r="182" thickTop="1" thickBot="1" ht="25" customHeight="1">
      <c r="A182" s="10"/>
      <c r="B182" s="70"/>
      <c r="C182" s="70"/>
      <c r="D182" s="70"/>
      <c r="E182" s="71"/>
      <c r="F182" s="70"/>
      <c r="G182" s="72" t="s">
        <v>75</v>
      </c>
      <c r="H182" s="73">
        <f>0+J178</f>
        <v>0</v>
      </c>
      <c r="I182" s="72" t="s">
        <v>76</v>
      </c>
      <c r="J182" s="74">
        <f>0+J181</f>
        <v>0</v>
      </c>
      <c r="K182" s="72" t="s">
        <v>77</v>
      </c>
      <c r="L182" s="75">
        <f>0+L181</f>
        <v>0</v>
      </c>
      <c r="M182" s="13"/>
      <c r="N182" s="2"/>
      <c r="O182" s="2"/>
      <c r="P182" s="2"/>
      <c r="Q182" s="2"/>
    </row>
    <row r="183" ht="40" customHeight="1">
      <c r="A183" s="10"/>
      <c r="B183" s="76" t="s">
        <v>212</v>
      </c>
      <c r="C183" s="1"/>
      <c r="D183" s="1"/>
      <c r="E183" s="1"/>
      <c r="F183" s="1"/>
      <c r="G183" s="1"/>
      <c r="H183" s="43"/>
      <c r="I183" s="1"/>
      <c r="J183" s="43"/>
      <c r="K183" s="1"/>
      <c r="L183" s="1"/>
      <c r="M183" s="13"/>
      <c r="N183" s="2"/>
      <c r="O183" s="2"/>
      <c r="P183" s="2"/>
      <c r="Q183" s="2"/>
    </row>
    <row r="184">
      <c r="A184" s="10"/>
      <c r="B184" s="44">
        <v>2</v>
      </c>
      <c r="C184" s="45" t="s">
        <v>213</v>
      </c>
      <c r="D184" s="45"/>
      <c r="E184" s="45" t="s">
        <v>214</v>
      </c>
      <c r="F184" s="45" t="s">
        <v>7</v>
      </c>
      <c r="G184" s="46" t="s">
        <v>215</v>
      </c>
      <c r="H184" s="47">
        <v>1</v>
      </c>
      <c r="I184" s="48">
        <v>0</v>
      </c>
      <c r="J184" s="49">
        <f>ROUND(H184*I184,2)</f>
        <v>0</v>
      </c>
      <c r="K184" s="50">
        <v>0.20999999999999999</v>
      </c>
      <c r="L184" s="51">
        <f>ROUND(J184*1.21,2)</f>
        <v>0</v>
      </c>
      <c r="M184" s="13"/>
      <c r="N184" s="2"/>
      <c r="O184" s="2"/>
      <c r="P184" s="2"/>
      <c r="Q184" s="33">
        <f>IF(ISNUMBER(K184),IF(H184&gt;0,IF(I184&gt;0,J184,0),0),0)</f>
        <v>0</v>
      </c>
      <c r="R184" s="9">
        <f>IF(ISNUMBER(K184)=FALSE,J184,0)</f>
        <v>0</v>
      </c>
    </row>
    <row r="185">
      <c r="A185" s="10"/>
      <c r="B185" s="52" t="s">
        <v>65</v>
      </c>
      <c r="C185" s="1"/>
      <c r="D185" s="1"/>
      <c r="E185" s="53" t="s">
        <v>214</v>
      </c>
      <c r="F185" s="1"/>
      <c r="G185" s="1"/>
      <c r="H185" s="43"/>
      <c r="I185" s="1"/>
      <c r="J185" s="43"/>
      <c r="K185" s="1"/>
      <c r="L185" s="1"/>
      <c r="M185" s="13"/>
      <c r="N185" s="2"/>
      <c r="O185" s="2"/>
      <c r="P185" s="2"/>
      <c r="Q185" s="2"/>
    </row>
    <row r="186" thickBot="1">
      <c r="A186" s="10"/>
      <c r="B186" s="54" t="s">
        <v>67</v>
      </c>
      <c r="C186" s="55"/>
      <c r="D186" s="55"/>
      <c r="E186" s="56" t="s">
        <v>7</v>
      </c>
      <c r="F186" s="55"/>
      <c r="G186" s="55"/>
      <c r="H186" s="57"/>
      <c r="I186" s="55"/>
      <c r="J186" s="57"/>
      <c r="K186" s="55"/>
      <c r="L186" s="55"/>
      <c r="M186" s="13"/>
      <c r="N186" s="2"/>
      <c r="O186" s="2"/>
      <c r="P186" s="2"/>
      <c r="Q186" s="2"/>
    </row>
    <row r="187" thickTop="1">
      <c r="A187" s="10"/>
      <c r="B187" s="44">
        <v>3</v>
      </c>
      <c r="C187" s="45" t="s">
        <v>216</v>
      </c>
      <c r="D187" s="45"/>
      <c r="E187" s="45" t="s">
        <v>217</v>
      </c>
      <c r="F187" s="45" t="s">
        <v>7</v>
      </c>
      <c r="G187" s="46" t="s">
        <v>218</v>
      </c>
      <c r="H187" s="58">
        <v>1</v>
      </c>
      <c r="I187" s="59">
        <v>0</v>
      </c>
      <c r="J187" s="60">
        <f>ROUND(H187*I187,2)</f>
        <v>0</v>
      </c>
      <c r="K187" s="61">
        <v>0.20999999999999999</v>
      </c>
      <c r="L187" s="62">
        <f>ROUND(J187*1.21,2)</f>
        <v>0</v>
      </c>
      <c r="M187" s="13"/>
      <c r="N187" s="2"/>
      <c r="O187" s="2"/>
      <c r="P187" s="2"/>
      <c r="Q187" s="33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52" t="s">
        <v>65</v>
      </c>
      <c r="C188" s="1"/>
      <c r="D188" s="1"/>
      <c r="E188" s="53" t="s">
        <v>219</v>
      </c>
      <c r="F188" s="1"/>
      <c r="G188" s="1"/>
      <c r="H188" s="43"/>
      <c r="I188" s="1"/>
      <c r="J188" s="43"/>
      <c r="K188" s="1"/>
      <c r="L188" s="1"/>
      <c r="M188" s="13"/>
      <c r="N188" s="2"/>
      <c r="O188" s="2"/>
      <c r="P188" s="2"/>
      <c r="Q188" s="2"/>
    </row>
    <row r="189" thickBot="1">
      <c r="A189" s="10"/>
      <c r="B189" s="54" t="s">
        <v>67</v>
      </c>
      <c r="C189" s="55"/>
      <c r="D189" s="55"/>
      <c r="E189" s="56" t="s">
        <v>7</v>
      </c>
      <c r="F189" s="55"/>
      <c r="G189" s="55"/>
      <c r="H189" s="57"/>
      <c r="I189" s="55"/>
      <c r="J189" s="57"/>
      <c r="K189" s="55"/>
      <c r="L189" s="55"/>
      <c r="M189" s="13"/>
      <c r="N189" s="2"/>
      <c r="O189" s="2"/>
      <c r="P189" s="2"/>
      <c r="Q189" s="2"/>
    </row>
    <row r="190" thickTop="1">
      <c r="A190" s="10"/>
      <c r="B190" s="44">
        <v>4</v>
      </c>
      <c r="C190" s="45" t="s">
        <v>220</v>
      </c>
      <c r="D190" s="45"/>
      <c r="E190" s="45" t="s">
        <v>221</v>
      </c>
      <c r="F190" s="45" t="s">
        <v>7</v>
      </c>
      <c r="G190" s="46" t="s">
        <v>215</v>
      </c>
      <c r="H190" s="58">
        <v>1</v>
      </c>
      <c r="I190" s="59">
        <v>0</v>
      </c>
      <c r="J190" s="60">
        <f>ROUND(H190*I190,2)</f>
        <v>0</v>
      </c>
      <c r="K190" s="61">
        <v>0.20999999999999999</v>
      </c>
      <c r="L190" s="62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52" t="s">
        <v>65</v>
      </c>
      <c r="C191" s="1"/>
      <c r="D191" s="1"/>
      <c r="E191" s="53" t="s">
        <v>221</v>
      </c>
      <c r="F191" s="1"/>
      <c r="G191" s="1"/>
      <c r="H191" s="43"/>
      <c r="I191" s="1"/>
      <c r="J191" s="43"/>
      <c r="K191" s="1"/>
      <c r="L191" s="1"/>
      <c r="M191" s="13"/>
      <c r="N191" s="2"/>
      <c r="O191" s="2"/>
      <c r="P191" s="2"/>
      <c r="Q191" s="2"/>
    </row>
    <row r="192" thickBot="1">
      <c r="A192" s="10"/>
      <c r="B192" s="54" t="s">
        <v>67</v>
      </c>
      <c r="C192" s="55"/>
      <c r="D192" s="55"/>
      <c r="E192" s="56" t="s">
        <v>7</v>
      </c>
      <c r="F192" s="55"/>
      <c r="G192" s="55"/>
      <c r="H192" s="57"/>
      <c r="I192" s="55"/>
      <c r="J192" s="57"/>
      <c r="K192" s="55"/>
      <c r="L192" s="55"/>
      <c r="M192" s="13"/>
      <c r="N192" s="2"/>
      <c r="O192" s="2"/>
      <c r="P192" s="2"/>
      <c r="Q192" s="2"/>
    </row>
    <row r="193" thickTop="1">
      <c r="A193" s="10"/>
      <c r="B193" s="44">
        <v>5</v>
      </c>
      <c r="C193" s="45" t="s">
        <v>222</v>
      </c>
      <c r="D193" s="45"/>
      <c r="E193" s="45" t="s">
        <v>223</v>
      </c>
      <c r="F193" s="45" t="s">
        <v>7</v>
      </c>
      <c r="G193" s="46" t="s">
        <v>218</v>
      </c>
      <c r="H193" s="58">
        <v>1</v>
      </c>
      <c r="I193" s="59">
        <v>0</v>
      </c>
      <c r="J193" s="60">
        <f>ROUND(H193*I193,2)</f>
        <v>0</v>
      </c>
      <c r="K193" s="61">
        <v>0.20999999999999999</v>
      </c>
      <c r="L193" s="62">
        <f>ROUND(J193*1.21,2)</f>
        <v>0</v>
      </c>
      <c r="M193" s="13"/>
      <c r="N193" s="2"/>
      <c r="O193" s="2"/>
      <c r="P193" s="2"/>
      <c r="Q193" s="33">
        <f>IF(ISNUMBER(K193),IF(H193&gt;0,IF(I193&gt;0,J193,0),0),0)</f>
        <v>0</v>
      </c>
      <c r="R193" s="9">
        <f>IF(ISNUMBER(K193)=FALSE,J193,0)</f>
        <v>0</v>
      </c>
    </row>
    <row r="194">
      <c r="A194" s="10"/>
      <c r="B194" s="52" t="s">
        <v>65</v>
      </c>
      <c r="C194" s="1"/>
      <c r="D194" s="1"/>
      <c r="E194" s="53" t="s">
        <v>223</v>
      </c>
      <c r="F194" s="1"/>
      <c r="G194" s="1"/>
      <c r="H194" s="43"/>
      <c r="I194" s="1"/>
      <c r="J194" s="43"/>
      <c r="K194" s="1"/>
      <c r="L194" s="1"/>
      <c r="M194" s="13"/>
      <c r="N194" s="2"/>
      <c r="O194" s="2"/>
      <c r="P194" s="2"/>
      <c r="Q194" s="2"/>
    </row>
    <row r="195" thickBot="1">
      <c r="A195" s="10"/>
      <c r="B195" s="54" t="s">
        <v>67</v>
      </c>
      <c r="C195" s="55"/>
      <c r="D195" s="55"/>
      <c r="E195" s="56" t="s">
        <v>7</v>
      </c>
      <c r="F195" s="55"/>
      <c r="G195" s="55"/>
      <c r="H195" s="57"/>
      <c r="I195" s="55"/>
      <c r="J195" s="57"/>
      <c r="K195" s="55"/>
      <c r="L195" s="55"/>
      <c r="M195" s="13"/>
      <c r="N195" s="2"/>
      <c r="O195" s="2"/>
      <c r="P195" s="2"/>
      <c r="Q195" s="2"/>
    </row>
    <row r="196" thickTop="1" thickBot="1" ht="25" customHeight="1">
      <c r="A196" s="10"/>
      <c r="B196" s="1"/>
      <c r="C196" s="63" t="s">
        <v>45</v>
      </c>
      <c r="D196" s="1"/>
      <c r="E196" s="64" t="s">
        <v>46</v>
      </c>
      <c r="F196" s="1"/>
      <c r="G196" s="65" t="s">
        <v>72</v>
      </c>
      <c r="H196" s="66">
        <f>J184+J187+J190+J193</f>
        <v>0</v>
      </c>
      <c r="I196" s="65" t="s">
        <v>73</v>
      </c>
      <c r="J196" s="67">
        <f>(L196-H196)</f>
        <v>0</v>
      </c>
      <c r="K196" s="65" t="s">
        <v>74</v>
      </c>
      <c r="L196" s="68">
        <f>ROUND((J184+J187+J190+J193)*1.21,2)</f>
        <v>0</v>
      </c>
      <c r="M196" s="13"/>
      <c r="N196" s="2"/>
      <c r="O196" s="2"/>
      <c r="P196" s="2"/>
      <c r="Q196" s="33">
        <f>0+Q184+Q187+Q190+Q193</f>
        <v>0</v>
      </c>
      <c r="R196" s="9">
        <f>0+R184+R187+R190+R193</f>
        <v>0</v>
      </c>
      <c r="S196" s="69">
        <f>Q196*(1+J196)+R196</f>
        <v>0</v>
      </c>
    </row>
    <row r="197" thickTop="1" thickBot="1" ht="25" customHeight="1">
      <c r="A197" s="10"/>
      <c r="B197" s="70"/>
      <c r="C197" s="70"/>
      <c r="D197" s="70"/>
      <c r="E197" s="71"/>
      <c r="F197" s="70"/>
      <c r="G197" s="72" t="s">
        <v>75</v>
      </c>
      <c r="H197" s="73">
        <f>0+J184+J187+J190+J193</f>
        <v>0</v>
      </c>
      <c r="I197" s="72" t="s">
        <v>76</v>
      </c>
      <c r="J197" s="74">
        <f>0+J196</f>
        <v>0</v>
      </c>
      <c r="K197" s="72" t="s">
        <v>77</v>
      </c>
      <c r="L197" s="75">
        <f>0+L196</f>
        <v>0</v>
      </c>
      <c r="M197" s="13"/>
      <c r="N197" s="2"/>
      <c r="O197" s="2"/>
      <c r="P197" s="2"/>
      <c r="Q197" s="2"/>
    </row>
    <row r="198" ht="40" customHeight="1">
      <c r="A198" s="10"/>
      <c r="B198" s="76" t="s">
        <v>224</v>
      </c>
      <c r="C198" s="1"/>
      <c r="D198" s="1"/>
      <c r="E198" s="1"/>
      <c r="F198" s="1"/>
      <c r="G198" s="1"/>
      <c r="H198" s="43"/>
      <c r="I198" s="1"/>
      <c r="J198" s="43"/>
      <c r="K198" s="1"/>
      <c r="L198" s="1"/>
      <c r="M198" s="13"/>
      <c r="N198" s="2"/>
      <c r="O198" s="2"/>
      <c r="P198" s="2"/>
      <c r="Q198" s="2"/>
    </row>
    <row r="199">
      <c r="A199" s="10"/>
      <c r="B199" s="44">
        <v>6</v>
      </c>
      <c r="C199" s="45" t="s">
        <v>225</v>
      </c>
      <c r="D199" s="45"/>
      <c r="E199" s="45" t="s">
        <v>226</v>
      </c>
      <c r="F199" s="45" t="s">
        <v>7</v>
      </c>
      <c r="G199" s="46" t="s">
        <v>218</v>
      </c>
      <c r="H199" s="47">
        <v>1</v>
      </c>
      <c r="I199" s="48">
        <v>0</v>
      </c>
      <c r="J199" s="49">
        <f>ROUND(H199*I199,2)</f>
        <v>0</v>
      </c>
      <c r="K199" s="50">
        <v>0.20999999999999999</v>
      </c>
      <c r="L199" s="51">
        <f>ROUND(J199*1.21,2)</f>
        <v>0</v>
      </c>
      <c r="M199" s="13"/>
      <c r="N199" s="2"/>
      <c r="O199" s="2"/>
      <c r="P199" s="2"/>
      <c r="Q199" s="33">
        <f>IF(ISNUMBER(K199),IF(H199&gt;0,IF(I199&gt;0,J199,0),0),0)</f>
        <v>0</v>
      </c>
      <c r="R199" s="9">
        <f>IF(ISNUMBER(K199)=FALSE,J199,0)</f>
        <v>0</v>
      </c>
    </row>
    <row r="200">
      <c r="A200" s="10"/>
      <c r="B200" s="52" t="s">
        <v>65</v>
      </c>
      <c r="C200" s="1"/>
      <c r="D200" s="1"/>
      <c r="E200" s="53" t="s">
        <v>226</v>
      </c>
      <c r="F200" s="1"/>
      <c r="G200" s="1"/>
      <c r="H200" s="43"/>
      <c r="I200" s="1"/>
      <c r="J200" s="43"/>
      <c r="K200" s="1"/>
      <c r="L200" s="1"/>
      <c r="M200" s="13"/>
      <c r="N200" s="2"/>
      <c r="O200" s="2"/>
      <c r="P200" s="2"/>
      <c r="Q200" s="2"/>
    </row>
    <row r="201" thickBot="1">
      <c r="A201" s="10"/>
      <c r="B201" s="54" t="s">
        <v>67</v>
      </c>
      <c r="C201" s="55"/>
      <c r="D201" s="55"/>
      <c r="E201" s="56" t="s">
        <v>7</v>
      </c>
      <c r="F201" s="55"/>
      <c r="G201" s="55"/>
      <c r="H201" s="57"/>
      <c r="I201" s="55"/>
      <c r="J201" s="57"/>
      <c r="K201" s="55"/>
      <c r="L201" s="55"/>
      <c r="M201" s="13"/>
      <c r="N201" s="2"/>
      <c r="O201" s="2"/>
      <c r="P201" s="2"/>
      <c r="Q201" s="2"/>
    </row>
    <row r="202" thickTop="1">
      <c r="A202" s="10"/>
      <c r="B202" s="44">
        <v>95</v>
      </c>
      <c r="C202" s="45" t="s">
        <v>227</v>
      </c>
      <c r="D202" s="45"/>
      <c r="E202" s="45" t="s">
        <v>228</v>
      </c>
      <c r="F202" s="45" t="s">
        <v>7</v>
      </c>
      <c r="G202" s="46" t="s">
        <v>218</v>
      </c>
      <c r="H202" s="58">
        <v>1</v>
      </c>
      <c r="I202" s="59">
        <v>0</v>
      </c>
      <c r="J202" s="60">
        <f>ROUND(H202*I202,2)</f>
        <v>0</v>
      </c>
      <c r="K202" s="61">
        <v>0.20999999999999999</v>
      </c>
      <c r="L202" s="62">
        <f>ROUND(J202*1.21,2)</f>
        <v>0</v>
      </c>
      <c r="M202" s="13"/>
      <c r="N202" s="2"/>
      <c r="O202" s="2"/>
      <c r="P202" s="2"/>
      <c r="Q202" s="33">
        <f>IF(ISNUMBER(K202),IF(H202&gt;0,IF(I202&gt;0,J202,0),0),0)</f>
        <v>0</v>
      </c>
      <c r="R202" s="9">
        <f>IF(ISNUMBER(K202)=FALSE,J202,0)</f>
        <v>0</v>
      </c>
    </row>
    <row r="203">
      <c r="A203" s="10"/>
      <c r="B203" s="52" t="s">
        <v>65</v>
      </c>
      <c r="C203" s="1"/>
      <c r="D203" s="1"/>
      <c r="E203" s="53" t="s">
        <v>228</v>
      </c>
      <c r="F203" s="1"/>
      <c r="G203" s="1"/>
      <c r="H203" s="43"/>
      <c r="I203" s="1"/>
      <c r="J203" s="43"/>
      <c r="K203" s="1"/>
      <c r="L203" s="1"/>
      <c r="M203" s="13"/>
      <c r="N203" s="2"/>
      <c r="O203" s="2"/>
      <c r="P203" s="2"/>
      <c r="Q203" s="2"/>
    </row>
    <row r="204" thickBot="1">
      <c r="A204" s="10"/>
      <c r="B204" s="54" t="s">
        <v>67</v>
      </c>
      <c r="C204" s="55"/>
      <c r="D204" s="55"/>
      <c r="E204" s="56" t="s">
        <v>7</v>
      </c>
      <c r="F204" s="55"/>
      <c r="G204" s="55"/>
      <c r="H204" s="57"/>
      <c r="I204" s="55"/>
      <c r="J204" s="57"/>
      <c r="K204" s="55"/>
      <c r="L204" s="55"/>
      <c r="M204" s="13"/>
      <c r="N204" s="2"/>
      <c r="O204" s="2"/>
      <c r="P204" s="2"/>
      <c r="Q204" s="2"/>
    </row>
    <row r="205" thickTop="1" thickBot="1" ht="25" customHeight="1">
      <c r="A205" s="10"/>
      <c r="B205" s="1"/>
      <c r="C205" s="63" t="s">
        <v>47</v>
      </c>
      <c r="D205" s="1"/>
      <c r="E205" s="64" t="s">
        <v>48</v>
      </c>
      <c r="F205" s="1"/>
      <c r="G205" s="65" t="s">
        <v>72</v>
      </c>
      <c r="H205" s="66">
        <f>J199+J202</f>
        <v>0</v>
      </c>
      <c r="I205" s="65" t="s">
        <v>73</v>
      </c>
      <c r="J205" s="67">
        <f>(L205-H205)</f>
        <v>0</v>
      </c>
      <c r="K205" s="65" t="s">
        <v>74</v>
      </c>
      <c r="L205" s="68">
        <f>ROUND((J199+J202)*1.21,2)</f>
        <v>0</v>
      </c>
      <c r="M205" s="13"/>
      <c r="N205" s="2"/>
      <c r="O205" s="2"/>
      <c r="P205" s="2"/>
      <c r="Q205" s="33">
        <f>0+Q199+Q202</f>
        <v>0</v>
      </c>
      <c r="R205" s="9">
        <f>0+R199+R202</f>
        <v>0</v>
      </c>
      <c r="S205" s="69">
        <f>Q205*(1+J205)+R205</f>
        <v>0</v>
      </c>
    </row>
    <row r="206" thickTop="1" thickBot="1" ht="25" customHeight="1">
      <c r="A206" s="10"/>
      <c r="B206" s="70"/>
      <c r="C206" s="70"/>
      <c r="D206" s="70"/>
      <c r="E206" s="71"/>
      <c r="F206" s="70"/>
      <c r="G206" s="72" t="s">
        <v>75</v>
      </c>
      <c r="H206" s="73">
        <f>0+J199+J202</f>
        <v>0</v>
      </c>
      <c r="I206" s="72" t="s">
        <v>76</v>
      </c>
      <c r="J206" s="74">
        <f>0+J205</f>
        <v>0</v>
      </c>
      <c r="K206" s="72" t="s">
        <v>77</v>
      </c>
      <c r="L206" s="75">
        <f>0+L205</f>
        <v>0</v>
      </c>
      <c r="M206" s="13"/>
      <c r="N206" s="2"/>
      <c r="O206" s="2"/>
      <c r="P206" s="2"/>
      <c r="Q206" s="2"/>
    </row>
    <row r="207" ht="40" customHeight="1">
      <c r="A207" s="10"/>
      <c r="B207" s="76" t="s">
        <v>229</v>
      </c>
      <c r="C207" s="1"/>
      <c r="D207" s="1"/>
      <c r="E207" s="1"/>
      <c r="F207" s="1"/>
      <c r="G207" s="1"/>
      <c r="H207" s="43"/>
      <c r="I207" s="1"/>
      <c r="J207" s="43"/>
      <c r="K207" s="1"/>
      <c r="L207" s="1"/>
      <c r="M207" s="13"/>
      <c r="N207" s="2"/>
      <c r="O207" s="2"/>
      <c r="P207" s="2"/>
      <c r="Q207" s="2"/>
    </row>
    <row r="208">
      <c r="A208" s="10"/>
      <c r="B208" s="44">
        <v>88</v>
      </c>
      <c r="C208" s="45" t="s">
        <v>230</v>
      </c>
      <c r="D208" s="45"/>
      <c r="E208" s="45" t="s">
        <v>231</v>
      </c>
      <c r="F208" s="45" t="s">
        <v>7</v>
      </c>
      <c r="G208" s="46" t="s">
        <v>215</v>
      </c>
      <c r="H208" s="47">
        <v>1</v>
      </c>
      <c r="I208" s="48">
        <v>0</v>
      </c>
      <c r="J208" s="49">
        <f>ROUND(H208*I208,2)</f>
        <v>0</v>
      </c>
      <c r="K208" s="50">
        <v>0.20999999999999999</v>
      </c>
      <c r="L208" s="51">
        <f>ROUND(J208*1.21,2)</f>
        <v>0</v>
      </c>
      <c r="M208" s="13"/>
      <c r="N208" s="2"/>
      <c r="O208" s="2"/>
      <c r="P208" s="2"/>
      <c r="Q208" s="33">
        <f>IF(ISNUMBER(K208),IF(H208&gt;0,IF(I208&gt;0,J208,0),0),0)</f>
        <v>0</v>
      </c>
      <c r="R208" s="9">
        <f>IF(ISNUMBER(K208)=FALSE,J208,0)</f>
        <v>0</v>
      </c>
    </row>
    <row r="209">
      <c r="A209" s="10"/>
      <c r="B209" s="52" t="s">
        <v>65</v>
      </c>
      <c r="C209" s="1"/>
      <c r="D209" s="1"/>
      <c r="E209" s="53" t="s">
        <v>231</v>
      </c>
      <c r="F209" s="1"/>
      <c r="G209" s="1"/>
      <c r="H209" s="43"/>
      <c r="I209" s="1"/>
      <c r="J209" s="43"/>
      <c r="K209" s="1"/>
      <c r="L209" s="1"/>
      <c r="M209" s="13"/>
      <c r="N209" s="2"/>
      <c r="O209" s="2"/>
      <c r="P209" s="2"/>
      <c r="Q209" s="2"/>
    </row>
    <row r="210" thickBot="1">
      <c r="A210" s="10"/>
      <c r="B210" s="54" t="s">
        <v>67</v>
      </c>
      <c r="C210" s="55"/>
      <c r="D210" s="55"/>
      <c r="E210" s="56" t="s">
        <v>7</v>
      </c>
      <c r="F210" s="55"/>
      <c r="G210" s="55"/>
      <c r="H210" s="57"/>
      <c r="I210" s="55"/>
      <c r="J210" s="57"/>
      <c r="K210" s="55"/>
      <c r="L210" s="55"/>
      <c r="M210" s="13"/>
      <c r="N210" s="2"/>
      <c r="O210" s="2"/>
      <c r="P210" s="2"/>
      <c r="Q210" s="2"/>
    </row>
    <row r="211" thickTop="1" thickBot="1" ht="25" customHeight="1">
      <c r="A211" s="10"/>
      <c r="B211" s="1"/>
      <c r="C211" s="63" t="s">
        <v>49</v>
      </c>
      <c r="D211" s="1"/>
      <c r="E211" s="64" t="s">
        <v>50</v>
      </c>
      <c r="F211" s="1"/>
      <c r="G211" s="65" t="s">
        <v>72</v>
      </c>
      <c r="H211" s="66">
        <f>0+J208</f>
        <v>0</v>
      </c>
      <c r="I211" s="65" t="s">
        <v>73</v>
      </c>
      <c r="J211" s="67">
        <f>(L211-H211)</f>
        <v>0</v>
      </c>
      <c r="K211" s="65" t="s">
        <v>74</v>
      </c>
      <c r="L211" s="68">
        <f>ROUND((0+J208)*1.21,2)</f>
        <v>0</v>
      </c>
      <c r="M211" s="13"/>
      <c r="N211" s="2"/>
      <c r="O211" s="2"/>
      <c r="P211" s="2"/>
      <c r="Q211" s="33">
        <f>0+Q208</f>
        <v>0</v>
      </c>
      <c r="R211" s="9">
        <f>0+R208</f>
        <v>0</v>
      </c>
      <c r="S211" s="69">
        <f>Q211*(1+J211)+R211</f>
        <v>0</v>
      </c>
    </row>
    <row r="212" thickTop="1" thickBot="1" ht="25" customHeight="1">
      <c r="A212" s="10"/>
      <c r="B212" s="70"/>
      <c r="C212" s="70"/>
      <c r="D212" s="70"/>
      <c r="E212" s="71"/>
      <c r="F212" s="70"/>
      <c r="G212" s="72" t="s">
        <v>75</v>
      </c>
      <c r="H212" s="73">
        <f>0+J208</f>
        <v>0</v>
      </c>
      <c r="I212" s="72" t="s">
        <v>76</v>
      </c>
      <c r="J212" s="74">
        <f>0+J211</f>
        <v>0</v>
      </c>
      <c r="K212" s="72" t="s">
        <v>77</v>
      </c>
      <c r="L212" s="75">
        <f>0+L211</f>
        <v>0</v>
      </c>
      <c r="M212" s="13"/>
      <c r="N212" s="2"/>
      <c r="O212" s="2"/>
      <c r="P212" s="2"/>
      <c r="Q212" s="2"/>
    </row>
    <row r="213" ht="40" customHeight="1">
      <c r="A213" s="10"/>
      <c r="B213" s="76" t="s">
        <v>232</v>
      </c>
      <c r="C213" s="1"/>
      <c r="D213" s="1"/>
      <c r="E213" s="1"/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>
      <c r="A214" s="10"/>
      <c r="B214" s="44">
        <v>96</v>
      </c>
      <c r="C214" s="45" t="s">
        <v>233</v>
      </c>
      <c r="D214" s="45"/>
      <c r="E214" s="45" t="s">
        <v>234</v>
      </c>
      <c r="F214" s="45" t="s">
        <v>7</v>
      </c>
      <c r="G214" s="46" t="s">
        <v>218</v>
      </c>
      <c r="H214" s="47">
        <v>1</v>
      </c>
      <c r="I214" s="48">
        <v>0</v>
      </c>
      <c r="J214" s="49">
        <f>ROUND(H214*I214,2)</f>
        <v>0</v>
      </c>
      <c r="K214" s="50">
        <v>0.20999999999999999</v>
      </c>
      <c r="L214" s="51">
        <f>ROUND(J214*1.21,2)</f>
        <v>0</v>
      </c>
      <c r="M214" s="13"/>
      <c r="N214" s="2"/>
      <c r="O214" s="2"/>
      <c r="P214" s="2"/>
      <c r="Q214" s="33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52" t="s">
        <v>65</v>
      </c>
      <c r="C215" s="1"/>
      <c r="D215" s="1"/>
      <c r="E215" s="53" t="s">
        <v>234</v>
      </c>
      <c r="F215" s="1"/>
      <c r="G215" s="1"/>
      <c r="H215" s="43"/>
      <c r="I215" s="1"/>
      <c r="J215" s="43"/>
      <c r="K215" s="1"/>
      <c r="L215" s="1"/>
      <c r="M215" s="13"/>
      <c r="N215" s="2"/>
      <c r="O215" s="2"/>
      <c r="P215" s="2"/>
      <c r="Q215" s="2"/>
    </row>
    <row r="216" thickBot="1">
      <c r="A216" s="10"/>
      <c r="B216" s="54" t="s">
        <v>67</v>
      </c>
      <c r="C216" s="55"/>
      <c r="D216" s="55"/>
      <c r="E216" s="56" t="s">
        <v>7</v>
      </c>
      <c r="F216" s="55"/>
      <c r="G216" s="55"/>
      <c r="H216" s="57"/>
      <c r="I216" s="55"/>
      <c r="J216" s="57"/>
      <c r="K216" s="55"/>
      <c r="L216" s="55"/>
      <c r="M216" s="13"/>
      <c r="N216" s="2"/>
      <c r="O216" s="2"/>
      <c r="P216" s="2"/>
      <c r="Q216" s="2"/>
    </row>
    <row r="217" thickTop="1" thickBot="1" ht="25" customHeight="1">
      <c r="A217" s="10"/>
      <c r="B217" s="1"/>
      <c r="C217" s="63" t="s">
        <v>51</v>
      </c>
      <c r="D217" s="1"/>
      <c r="E217" s="64" t="s">
        <v>52</v>
      </c>
      <c r="F217" s="1"/>
      <c r="G217" s="65" t="s">
        <v>72</v>
      </c>
      <c r="H217" s="66">
        <f>0+J214</f>
        <v>0</v>
      </c>
      <c r="I217" s="65" t="s">
        <v>73</v>
      </c>
      <c r="J217" s="67">
        <f>(L217-H217)</f>
        <v>0</v>
      </c>
      <c r="K217" s="65" t="s">
        <v>74</v>
      </c>
      <c r="L217" s="68">
        <f>ROUND((0+J214)*1.21,2)</f>
        <v>0</v>
      </c>
      <c r="M217" s="13"/>
      <c r="N217" s="2"/>
      <c r="O217" s="2"/>
      <c r="P217" s="2"/>
      <c r="Q217" s="33">
        <f>0+Q214</f>
        <v>0</v>
      </c>
      <c r="R217" s="9">
        <f>0+R214</f>
        <v>0</v>
      </c>
      <c r="S217" s="69">
        <f>Q217*(1+J217)+R217</f>
        <v>0</v>
      </c>
    </row>
    <row r="218" thickTop="1" thickBot="1" ht="25" customHeight="1">
      <c r="A218" s="10"/>
      <c r="B218" s="70"/>
      <c r="C218" s="70"/>
      <c r="D218" s="70"/>
      <c r="E218" s="71"/>
      <c r="F218" s="70"/>
      <c r="G218" s="72" t="s">
        <v>75</v>
      </c>
      <c r="H218" s="73">
        <f>0+J214</f>
        <v>0</v>
      </c>
      <c r="I218" s="72" t="s">
        <v>76</v>
      </c>
      <c r="J218" s="74">
        <f>0+J217</f>
        <v>0</v>
      </c>
      <c r="K218" s="72" t="s">
        <v>77</v>
      </c>
      <c r="L218" s="75">
        <f>0+L217</f>
        <v>0</v>
      </c>
      <c r="M218" s="13"/>
      <c r="N218" s="2"/>
      <c r="O218" s="2"/>
      <c r="P218" s="2"/>
      <c r="Q218" s="2"/>
    </row>
    <row r="219">
      <c r="A219" s="14"/>
      <c r="B219" s="4"/>
      <c r="C219" s="4"/>
      <c r="D219" s="4"/>
      <c r="E219" s="4"/>
      <c r="F219" s="4"/>
      <c r="G219" s="4"/>
      <c r="H219" s="77"/>
      <c r="I219" s="4"/>
      <c r="J219" s="77"/>
      <c r="K219" s="4"/>
      <c r="L219" s="4"/>
      <c r="M219" s="15"/>
      <c r="N219" s="2"/>
      <c r="O219" s="2"/>
      <c r="P219" s="2"/>
      <c r="Q219" s="2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2"/>
      <c r="P220" s="2"/>
      <c r="Q220" s="2"/>
    </row>
  </sheetData>
  <mergeCells count="1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33:C34"/>
    <mergeCell ref="B36:L36"/>
    <mergeCell ref="B38:D38"/>
    <mergeCell ref="B39:D39"/>
    <mergeCell ref="B41:D41"/>
    <mergeCell ref="B42:D42"/>
    <mergeCell ref="B25:D25"/>
    <mergeCell ref="B26:D26"/>
    <mergeCell ref="B27:D27"/>
    <mergeCell ref="B28:D28"/>
    <mergeCell ref="B29:D29"/>
    <mergeCell ref="B30:D30"/>
    <mergeCell ref="B31:D31"/>
    <mergeCell ref="B45:L45"/>
    <mergeCell ref="B47:D47"/>
    <mergeCell ref="B48:D48"/>
    <mergeCell ref="B50:D50"/>
    <mergeCell ref="B51:D51"/>
    <mergeCell ref="B54:L54"/>
    <mergeCell ref="B56:D56"/>
    <mergeCell ref="B57:D57"/>
    <mergeCell ref="B59:D59"/>
    <mergeCell ref="B60:D60"/>
    <mergeCell ref="B63:L63"/>
    <mergeCell ref="B65:D65"/>
    <mergeCell ref="B66:D66"/>
    <mergeCell ref="B68:D68"/>
    <mergeCell ref="B69:D69"/>
    <mergeCell ref="B71:D71"/>
    <mergeCell ref="B72:D72"/>
    <mergeCell ref="B74:D74"/>
    <mergeCell ref="B75:D75"/>
    <mergeCell ref="B78:L78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0:D140"/>
    <mergeCell ref="B141:D141"/>
    <mergeCell ref="B143:D143"/>
    <mergeCell ref="B144:D144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80:D80"/>
    <mergeCell ref="B81:D81"/>
    <mergeCell ref="B83:D83"/>
    <mergeCell ref="B84:D84"/>
    <mergeCell ref="B86:D86"/>
    <mergeCell ref="B87:D87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7:D107"/>
    <mergeCell ref="B108:D108"/>
    <mergeCell ref="B110:D110"/>
    <mergeCell ref="B111:D111"/>
    <mergeCell ref="B90:L90"/>
    <mergeCell ref="B158:D158"/>
    <mergeCell ref="B159:D159"/>
    <mergeCell ref="B162:L162"/>
    <mergeCell ref="B164:D164"/>
    <mergeCell ref="B165:D165"/>
    <mergeCell ref="B167:D167"/>
    <mergeCell ref="B168:D168"/>
    <mergeCell ref="B170:D170"/>
    <mergeCell ref="B171:D171"/>
    <mergeCell ref="B173:D173"/>
    <mergeCell ref="B174:D174"/>
    <mergeCell ref="B177:L177"/>
    <mergeCell ref="B179:D179"/>
    <mergeCell ref="B180:D180"/>
    <mergeCell ref="B185:D185"/>
    <mergeCell ref="B186:D186"/>
    <mergeCell ref="B188:D188"/>
    <mergeCell ref="B189:D189"/>
    <mergeCell ref="B191:D191"/>
    <mergeCell ref="B192:D192"/>
    <mergeCell ref="B194:D194"/>
    <mergeCell ref="B195:D195"/>
    <mergeCell ref="B183:L183"/>
    <mergeCell ref="B200:D200"/>
    <mergeCell ref="B201:D201"/>
    <mergeCell ref="B203:D203"/>
    <mergeCell ref="B204:D204"/>
    <mergeCell ref="B198:L198"/>
    <mergeCell ref="B209:D209"/>
    <mergeCell ref="B210:D210"/>
    <mergeCell ref="B207:L207"/>
    <mergeCell ref="B215:D215"/>
    <mergeCell ref="B216:D216"/>
    <mergeCell ref="B213:L21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6.42578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0+(H55+H79+H91+H121+H139+H157+H169+H178+H193+H205+H211+H217)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0+H56+H80+H92+H122+H140+H158+H170+H179+H194+H206+H212+H218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235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ROUND(0+((H55+H79+H91+H121+H139+H157+H169+H178+H193+H205+H211+H217)*1.21),2)</f>
        <v>0</v>
      </c>
      <c r="K11" s="1"/>
      <c r="L11" s="1"/>
      <c r="M11" s="13"/>
      <c r="N11" s="2"/>
      <c r="O11" s="2"/>
      <c r="P11" s="2"/>
      <c r="Q11" s="33">
        <f>IF(SUM(K20:K31)&gt;0,ROUND(SUM(S20:S31)/SUM(K20:K31)-1,8),0)</f>
        <v>0</v>
      </c>
      <c r="R11" s="9">
        <f>AVERAGE(J55,J79,J91,J121,J139,J157,J169,J178,J193,J205,J211,J217)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236</v>
      </c>
      <c r="F20" s="1"/>
      <c r="G20" s="1"/>
      <c r="H20" s="1"/>
      <c r="I20" s="1"/>
      <c r="J20" s="1"/>
      <c r="K20" s="38">
        <f>0+J37+J40+J43+J46+J49+J52</f>
        <v>0</v>
      </c>
      <c r="L20" s="38">
        <f>0+L55</f>
        <v>0</v>
      </c>
      <c r="M20" s="13"/>
      <c r="N20" s="2"/>
      <c r="O20" s="2"/>
      <c r="P20" s="2"/>
      <c r="Q20" s="2"/>
      <c r="S20" s="9">
        <f>S55</f>
        <v>0</v>
      </c>
    </row>
    <row r="21">
      <c r="A21" s="10"/>
      <c r="B21" s="36">
        <v>2</v>
      </c>
      <c r="C21" s="1"/>
      <c r="D21" s="1"/>
      <c r="E21" s="37" t="s">
        <v>237</v>
      </c>
      <c r="F21" s="1"/>
      <c r="G21" s="1"/>
      <c r="H21" s="1"/>
      <c r="I21" s="1"/>
      <c r="J21" s="1"/>
      <c r="K21" s="38">
        <f>0+J58+J61+J64+J67+J70+J73+J76</f>
        <v>0</v>
      </c>
      <c r="L21" s="38">
        <f>0+L79</f>
        <v>0</v>
      </c>
      <c r="M21" s="13"/>
      <c r="N21" s="2"/>
      <c r="O21" s="2"/>
      <c r="P21" s="2"/>
      <c r="Q21" s="2"/>
      <c r="S21" s="9">
        <f>S79</f>
        <v>0</v>
      </c>
    </row>
    <row r="22">
      <c r="A22" s="10"/>
      <c r="B22" s="36">
        <v>3</v>
      </c>
      <c r="C22" s="1"/>
      <c r="D22" s="1"/>
      <c r="E22" s="37" t="s">
        <v>37</v>
      </c>
      <c r="F22" s="1"/>
      <c r="G22" s="1"/>
      <c r="H22" s="1"/>
      <c r="I22" s="1"/>
      <c r="J22" s="1"/>
      <c r="K22" s="38">
        <f>0+J82+J85+J88</f>
        <v>0</v>
      </c>
      <c r="L22" s="38">
        <f>0+L91</f>
        <v>0</v>
      </c>
      <c r="M22" s="13"/>
      <c r="N22" s="2"/>
      <c r="O22" s="2"/>
      <c r="P22" s="2"/>
      <c r="Q22" s="2"/>
      <c r="S22" s="9">
        <f>S91</f>
        <v>0</v>
      </c>
    </row>
    <row r="23">
      <c r="A23" s="10"/>
      <c r="B23" s="36">
        <v>5</v>
      </c>
      <c r="C23" s="1"/>
      <c r="D23" s="1"/>
      <c r="E23" s="37" t="s">
        <v>38</v>
      </c>
      <c r="F23" s="1"/>
      <c r="G23" s="1"/>
      <c r="H23" s="1"/>
      <c r="I23" s="1"/>
      <c r="J23" s="1"/>
      <c r="K23" s="38">
        <f>0+J94+J97+J100+J103+J106+J109+J112+J115+J118</f>
        <v>0</v>
      </c>
      <c r="L23" s="38">
        <f>0+L121</f>
        <v>0</v>
      </c>
      <c r="M23" s="13"/>
      <c r="N23" s="2"/>
      <c r="O23" s="2"/>
      <c r="P23" s="2"/>
      <c r="Q23" s="2"/>
      <c r="S23" s="9">
        <f>S121</f>
        <v>0</v>
      </c>
    </row>
    <row r="24">
      <c r="A24" s="10"/>
      <c r="B24" s="36">
        <v>8</v>
      </c>
      <c r="C24" s="1"/>
      <c r="D24" s="1"/>
      <c r="E24" s="37" t="s">
        <v>238</v>
      </c>
      <c r="F24" s="1"/>
      <c r="G24" s="1"/>
      <c r="H24" s="1"/>
      <c r="I24" s="1"/>
      <c r="J24" s="1"/>
      <c r="K24" s="38">
        <f>0+J124+J127+J130+J133+J136</f>
        <v>0</v>
      </c>
      <c r="L24" s="38">
        <f>0+L139</f>
        <v>0</v>
      </c>
      <c r="M24" s="13"/>
      <c r="N24" s="2"/>
      <c r="O24" s="2"/>
      <c r="P24" s="2"/>
      <c r="Q24" s="2"/>
      <c r="S24" s="9">
        <f>S139</f>
        <v>0</v>
      </c>
    </row>
    <row r="25">
      <c r="A25" s="10"/>
      <c r="B25" s="36">
        <v>9</v>
      </c>
      <c r="C25" s="1"/>
      <c r="D25" s="1"/>
      <c r="E25" s="37" t="s">
        <v>42</v>
      </c>
      <c r="F25" s="1"/>
      <c r="G25" s="1"/>
      <c r="H25" s="1"/>
      <c r="I25" s="1"/>
      <c r="J25" s="1"/>
      <c r="K25" s="38">
        <f>0+J142+J145+J148+J151+J154</f>
        <v>0</v>
      </c>
      <c r="L25" s="38">
        <f>0+L157</f>
        <v>0</v>
      </c>
      <c r="M25" s="39"/>
      <c r="N25" s="2"/>
      <c r="O25" s="2"/>
      <c r="P25" s="2"/>
      <c r="Q25" s="2"/>
      <c r="S25" s="9">
        <f>S157</f>
        <v>0</v>
      </c>
    </row>
    <row r="26">
      <c r="A26" s="10"/>
      <c r="B26" s="36">
        <v>997</v>
      </c>
      <c r="C26" s="1"/>
      <c r="D26" s="1"/>
      <c r="E26" s="37" t="s">
        <v>43</v>
      </c>
      <c r="F26" s="1"/>
      <c r="G26" s="1"/>
      <c r="H26" s="1"/>
      <c r="I26" s="1"/>
      <c r="J26" s="1"/>
      <c r="K26" s="38">
        <f>0+J160+J163+J166</f>
        <v>0</v>
      </c>
      <c r="L26" s="38">
        <f>0+L169</f>
        <v>0</v>
      </c>
      <c r="M26" s="39"/>
      <c r="N26" s="2"/>
      <c r="O26" s="2"/>
      <c r="P26" s="2"/>
      <c r="Q26" s="2"/>
      <c r="S26" s="9">
        <f>S169</f>
        <v>0</v>
      </c>
    </row>
    <row r="27">
      <c r="A27" s="10"/>
      <c r="B27" s="36" t="s">
        <v>239</v>
      </c>
      <c r="C27" s="1"/>
      <c r="D27" s="1"/>
      <c r="E27" s="37" t="s">
        <v>240</v>
      </c>
      <c r="F27" s="1"/>
      <c r="G27" s="1"/>
      <c r="H27" s="1"/>
      <c r="I27" s="1"/>
      <c r="J27" s="1"/>
      <c r="K27" s="38">
        <f>0+J172+J175</f>
        <v>0</v>
      </c>
      <c r="L27" s="38">
        <f>0+L178</f>
        <v>0</v>
      </c>
      <c r="M27" s="39"/>
      <c r="N27" s="2"/>
      <c r="O27" s="2"/>
      <c r="P27" s="2"/>
      <c r="Q27" s="2"/>
      <c r="S27" s="9">
        <f>S178</f>
        <v>0</v>
      </c>
    </row>
    <row r="28">
      <c r="A28" s="10"/>
      <c r="B28" s="36" t="s">
        <v>45</v>
      </c>
      <c r="C28" s="1"/>
      <c r="D28" s="1"/>
      <c r="E28" s="37" t="s">
        <v>46</v>
      </c>
      <c r="F28" s="1"/>
      <c r="G28" s="1"/>
      <c r="H28" s="1"/>
      <c r="I28" s="1"/>
      <c r="J28" s="1"/>
      <c r="K28" s="38">
        <f>0+J181+J184+J187+J190</f>
        <v>0</v>
      </c>
      <c r="L28" s="38">
        <f>0+L193</f>
        <v>0</v>
      </c>
      <c r="M28" s="39"/>
      <c r="N28" s="2"/>
      <c r="O28" s="2"/>
      <c r="P28" s="2"/>
      <c r="Q28" s="2"/>
      <c r="S28" s="9">
        <f>S193</f>
        <v>0</v>
      </c>
    </row>
    <row r="29">
      <c r="A29" s="10"/>
      <c r="B29" s="36" t="s">
        <v>47</v>
      </c>
      <c r="C29" s="1"/>
      <c r="D29" s="1"/>
      <c r="E29" s="37" t="s">
        <v>48</v>
      </c>
      <c r="F29" s="1"/>
      <c r="G29" s="1"/>
      <c r="H29" s="1"/>
      <c r="I29" s="1"/>
      <c r="J29" s="1"/>
      <c r="K29" s="38">
        <f>0+J196+J199+J202</f>
        <v>0</v>
      </c>
      <c r="L29" s="38">
        <f>0+L205</f>
        <v>0</v>
      </c>
      <c r="M29" s="39"/>
      <c r="N29" s="2"/>
      <c r="O29" s="2"/>
      <c r="P29" s="2"/>
      <c r="Q29" s="2"/>
      <c r="S29" s="9">
        <f>S205</f>
        <v>0</v>
      </c>
    </row>
    <row r="30">
      <c r="A30" s="10"/>
      <c r="B30" s="36" t="s">
        <v>49</v>
      </c>
      <c r="C30" s="1"/>
      <c r="D30" s="1"/>
      <c r="E30" s="37" t="s">
        <v>50</v>
      </c>
      <c r="F30" s="1"/>
      <c r="G30" s="1"/>
      <c r="H30" s="1"/>
      <c r="I30" s="1"/>
      <c r="J30" s="1"/>
      <c r="K30" s="38">
        <f>0+J208</f>
        <v>0</v>
      </c>
      <c r="L30" s="38">
        <f>0+L211</f>
        <v>0</v>
      </c>
      <c r="M30" s="39"/>
      <c r="N30" s="2"/>
      <c r="O30" s="2"/>
      <c r="P30" s="2"/>
      <c r="Q30" s="2"/>
      <c r="S30" s="9">
        <f>S211</f>
        <v>0</v>
      </c>
    </row>
    <row r="31">
      <c r="A31" s="10"/>
      <c r="B31" s="36" t="s">
        <v>51</v>
      </c>
      <c r="C31" s="1"/>
      <c r="D31" s="1"/>
      <c r="E31" s="37" t="s">
        <v>52</v>
      </c>
      <c r="F31" s="1"/>
      <c r="G31" s="1"/>
      <c r="H31" s="1"/>
      <c r="I31" s="1"/>
      <c r="J31" s="1"/>
      <c r="K31" s="38">
        <f>0+J214</f>
        <v>0</v>
      </c>
      <c r="L31" s="38">
        <f>0+L217</f>
        <v>0</v>
      </c>
      <c r="M31" s="39"/>
      <c r="N31" s="2"/>
      <c r="O31" s="2"/>
      <c r="P31" s="2"/>
      <c r="Q31" s="2"/>
      <c r="S31" s="9">
        <f>S217</f>
        <v>0</v>
      </c>
    </row>
    <row r="32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0"/>
      <c r="N32" s="2"/>
      <c r="O32" s="2"/>
      <c r="P32" s="2"/>
      <c r="Q32" s="2"/>
    </row>
    <row r="33" ht="14" customHeight="1">
      <c r="A33" s="4"/>
      <c r="B33" s="28" t="s">
        <v>53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2"/>
      <c r="N33" s="2"/>
      <c r="O33" s="2"/>
      <c r="P33" s="2"/>
      <c r="Q33" s="2"/>
    </row>
    <row r="34" ht="18" customHeight="1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41"/>
      <c r="N34" s="2"/>
      <c r="O34" s="2"/>
      <c r="P34" s="2"/>
      <c r="Q34" s="2"/>
    </row>
    <row r="35" ht="18" customHeight="1">
      <c r="A35" s="10"/>
      <c r="B35" s="34" t="s">
        <v>54</v>
      </c>
      <c r="C35" s="34" t="s">
        <v>35</v>
      </c>
      <c r="D35" s="34" t="s">
        <v>55</v>
      </c>
      <c r="E35" s="34" t="s">
        <v>36</v>
      </c>
      <c r="F35" s="34" t="s">
        <v>56</v>
      </c>
      <c r="G35" s="35" t="s">
        <v>57</v>
      </c>
      <c r="H35" s="23" t="s">
        <v>58</v>
      </c>
      <c r="I35" s="23" t="s">
        <v>59</v>
      </c>
      <c r="J35" s="23" t="s">
        <v>17</v>
      </c>
      <c r="K35" s="35" t="s">
        <v>60</v>
      </c>
      <c r="L35" s="23" t="s">
        <v>18</v>
      </c>
      <c r="M35" s="39"/>
      <c r="N35" s="2"/>
      <c r="O35" s="2"/>
      <c r="P35" s="2"/>
      <c r="Q35" s="2"/>
    </row>
    <row r="36" ht="40" customHeight="1">
      <c r="A36" s="10"/>
      <c r="B36" s="42" t="s">
        <v>241</v>
      </c>
      <c r="C36" s="1"/>
      <c r="D36" s="1"/>
      <c r="E36" s="1"/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>
      <c r="A37" s="10"/>
      <c r="B37" s="44">
        <v>2</v>
      </c>
      <c r="C37" s="45" t="s">
        <v>242</v>
      </c>
      <c r="D37" s="45"/>
      <c r="E37" s="45" t="s">
        <v>243</v>
      </c>
      <c r="F37" s="45" t="s">
        <v>7</v>
      </c>
      <c r="G37" s="46" t="s">
        <v>244</v>
      </c>
      <c r="H37" s="47">
        <v>6.093</v>
      </c>
      <c r="I37" s="48">
        <v>0</v>
      </c>
      <c r="J37" s="49">
        <f>ROUND(H37*I37,2)</f>
        <v>0</v>
      </c>
      <c r="K37" s="50">
        <v>0.20999999999999999</v>
      </c>
      <c r="L37" s="51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52" t="s">
        <v>65</v>
      </c>
      <c r="C38" s="1"/>
      <c r="D38" s="1"/>
      <c r="E38" s="53" t="s">
        <v>243</v>
      </c>
      <c r="F38" s="1"/>
      <c r="G38" s="1"/>
      <c r="H38" s="43"/>
      <c r="I38" s="1"/>
      <c r="J38" s="43"/>
      <c r="K38" s="1"/>
      <c r="L38" s="1"/>
      <c r="M38" s="13"/>
      <c r="N38" s="2"/>
      <c r="O38" s="2"/>
      <c r="P38" s="2"/>
      <c r="Q38" s="2"/>
    </row>
    <row r="39" thickBot="1">
      <c r="A39" s="10"/>
      <c r="B39" s="54" t="s">
        <v>67</v>
      </c>
      <c r="C39" s="55"/>
      <c r="D39" s="55"/>
      <c r="E39" s="56" t="s">
        <v>245</v>
      </c>
      <c r="F39" s="55"/>
      <c r="G39" s="55"/>
      <c r="H39" s="57"/>
      <c r="I39" s="55"/>
      <c r="J39" s="57"/>
      <c r="K39" s="55"/>
      <c r="L39" s="55"/>
      <c r="M39" s="13"/>
      <c r="N39" s="2"/>
      <c r="O39" s="2"/>
      <c r="P39" s="2"/>
      <c r="Q39" s="2"/>
    </row>
    <row r="40" thickTop="1">
      <c r="A40" s="10"/>
      <c r="B40" s="44">
        <v>3</v>
      </c>
      <c r="C40" s="45" t="s">
        <v>246</v>
      </c>
      <c r="D40" s="45"/>
      <c r="E40" s="45" t="s">
        <v>247</v>
      </c>
      <c r="F40" s="45" t="s">
        <v>7</v>
      </c>
      <c r="G40" s="46" t="s">
        <v>244</v>
      </c>
      <c r="H40" s="58">
        <v>5.492</v>
      </c>
      <c r="I40" s="59">
        <v>0</v>
      </c>
      <c r="J40" s="60">
        <f>ROUND(H40*I40,2)</f>
        <v>0</v>
      </c>
      <c r="K40" s="61">
        <v>0.20999999999999999</v>
      </c>
      <c r="L40" s="62">
        <f>ROUND(J40*1.21,2)</f>
        <v>0</v>
      </c>
      <c r="M40" s="13"/>
      <c r="N40" s="2"/>
      <c r="O40" s="2"/>
      <c r="P40" s="2"/>
      <c r="Q40" s="33">
        <f>IF(ISNUMBER(K40),IF(H40&gt;0,IF(I40&gt;0,J40,0),0),0)</f>
        <v>0</v>
      </c>
      <c r="R40" s="9">
        <f>IF(ISNUMBER(K40)=FALSE,J40,0)</f>
        <v>0</v>
      </c>
    </row>
    <row r="41">
      <c r="A41" s="10"/>
      <c r="B41" s="52" t="s">
        <v>65</v>
      </c>
      <c r="C41" s="1"/>
      <c r="D41" s="1"/>
      <c r="E41" s="53" t="s">
        <v>248</v>
      </c>
      <c r="F41" s="1"/>
      <c r="G41" s="1"/>
      <c r="H41" s="43"/>
      <c r="I41" s="1"/>
      <c r="J41" s="43"/>
      <c r="K41" s="1"/>
      <c r="L41" s="1"/>
      <c r="M41" s="13"/>
      <c r="N41" s="2"/>
      <c r="O41" s="2"/>
      <c r="P41" s="2"/>
      <c r="Q41" s="2"/>
    </row>
    <row r="42" thickBot="1">
      <c r="A42" s="10"/>
      <c r="B42" s="54" t="s">
        <v>67</v>
      </c>
      <c r="C42" s="55"/>
      <c r="D42" s="55"/>
      <c r="E42" s="56" t="s">
        <v>249</v>
      </c>
      <c r="F42" s="55"/>
      <c r="G42" s="55"/>
      <c r="H42" s="57"/>
      <c r="I42" s="55"/>
      <c r="J42" s="57"/>
      <c r="K42" s="55"/>
      <c r="L42" s="55"/>
      <c r="M42" s="13"/>
      <c r="N42" s="2"/>
      <c r="O42" s="2"/>
      <c r="P42" s="2"/>
      <c r="Q42" s="2"/>
    </row>
    <row r="43" thickTop="1">
      <c r="A43" s="10"/>
      <c r="B43" s="44">
        <v>4</v>
      </c>
      <c r="C43" s="45" t="s">
        <v>250</v>
      </c>
      <c r="D43" s="45"/>
      <c r="E43" s="45" t="s">
        <v>251</v>
      </c>
      <c r="F43" s="45" t="s">
        <v>7</v>
      </c>
      <c r="G43" s="46" t="s">
        <v>244</v>
      </c>
      <c r="H43" s="58">
        <v>5.492</v>
      </c>
      <c r="I43" s="59">
        <v>0</v>
      </c>
      <c r="J43" s="60">
        <f>ROUND(H43*I43,2)</f>
        <v>0</v>
      </c>
      <c r="K43" s="61">
        <v>0.20999999999999999</v>
      </c>
      <c r="L43" s="62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52" t="s">
        <v>65</v>
      </c>
      <c r="C44" s="1"/>
      <c r="D44" s="1"/>
      <c r="E44" s="53" t="s">
        <v>251</v>
      </c>
      <c r="F44" s="1"/>
      <c r="G44" s="1"/>
      <c r="H44" s="43"/>
      <c r="I44" s="1"/>
      <c r="J44" s="43"/>
      <c r="K44" s="1"/>
      <c r="L44" s="1"/>
      <c r="M44" s="13"/>
      <c r="N44" s="2"/>
      <c r="O44" s="2"/>
      <c r="P44" s="2"/>
      <c r="Q44" s="2"/>
    </row>
    <row r="45" thickBot="1">
      <c r="A45" s="10"/>
      <c r="B45" s="54" t="s">
        <v>67</v>
      </c>
      <c r="C45" s="55"/>
      <c r="D45" s="55"/>
      <c r="E45" s="56" t="s">
        <v>7</v>
      </c>
      <c r="F45" s="55"/>
      <c r="G45" s="55"/>
      <c r="H45" s="57"/>
      <c r="I45" s="55"/>
      <c r="J45" s="57"/>
      <c r="K45" s="55"/>
      <c r="L45" s="55"/>
      <c r="M45" s="13"/>
      <c r="N45" s="2"/>
      <c r="O45" s="2"/>
      <c r="P45" s="2"/>
      <c r="Q45" s="2"/>
    </row>
    <row r="46" thickTop="1">
      <c r="A46" s="10"/>
      <c r="B46" s="44">
        <v>34</v>
      </c>
      <c r="C46" s="45" t="s">
        <v>196</v>
      </c>
      <c r="D46" s="45"/>
      <c r="E46" s="45" t="s">
        <v>198</v>
      </c>
      <c r="F46" s="45" t="s">
        <v>7</v>
      </c>
      <c r="G46" s="46" t="s">
        <v>100</v>
      </c>
      <c r="H46" s="58">
        <v>9.8859999999999992</v>
      </c>
      <c r="I46" s="59">
        <v>0</v>
      </c>
      <c r="J46" s="60">
        <f>ROUND(H46*I46,2)</f>
        <v>0</v>
      </c>
      <c r="K46" s="61">
        <v>0.20999999999999999</v>
      </c>
      <c r="L46" s="62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52" t="s">
        <v>65</v>
      </c>
      <c r="C47" s="1"/>
      <c r="D47" s="1"/>
      <c r="E47" s="53" t="s">
        <v>198</v>
      </c>
      <c r="F47" s="1"/>
      <c r="G47" s="1"/>
      <c r="H47" s="43"/>
      <c r="I47" s="1"/>
      <c r="J47" s="43"/>
      <c r="K47" s="1"/>
      <c r="L47" s="1"/>
      <c r="M47" s="13"/>
      <c r="N47" s="2"/>
      <c r="O47" s="2"/>
      <c r="P47" s="2"/>
      <c r="Q47" s="2"/>
    </row>
    <row r="48" thickBot="1">
      <c r="A48" s="10"/>
      <c r="B48" s="54" t="s">
        <v>67</v>
      </c>
      <c r="C48" s="55"/>
      <c r="D48" s="55"/>
      <c r="E48" s="56" t="s">
        <v>252</v>
      </c>
      <c r="F48" s="55"/>
      <c r="G48" s="55"/>
      <c r="H48" s="57"/>
      <c r="I48" s="55"/>
      <c r="J48" s="57"/>
      <c r="K48" s="55"/>
      <c r="L48" s="55"/>
      <c r="M48" s="13"/>
      <c r="N48" s="2"/>
      <c r="O48" s="2"/>
      <c r="P48" s="2"/>
      <c r="Q48" s="2"/>
    </row>
    <row r="49" thickTop="1">
      <c r="A49" s="10"/>
      <c r="B49" s="44">
        <v>56</v>
      </c>
      <c r="C49" s="45" t="s">
        <v>253</v>
      </c>
      <c r="D49" s="45"/>
      <c r="E49" s="45" t="s">
        <v>254</v>
      </c>
      <c r="F49" s="45" t="s">
        <v>7</v>
      </c>
      <c r="G49" s="46" t="s">
        <v>244</v>
      </c>
      <c r="H49" s="58">
        <v>3.71</v>
      </c>
      <c r="I49" s="59">
        <v>0</v>
      </c>
      <c r="J49" s="60">
        <f>ROUND(H49*I49,2)</f>
        <v>0</v>
      </c>
      <c r="K49" s="61">
        <v>0.20999999999999999</v>
      </c>
      <c r="L49" s="62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>
      <c r="A50" s="10"/>
      <c r="B50" s="52" t="s">
        <v>65</v>
      </c>
      <c r="C50" s="1"/>
      <c r="D50" s="1"/>
      <c r="E50" s="53" t="s">
        <v>255</v>
      </c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 thickBot="1">
      <c r="A51" s="10"/>
      <c r="B51" s="54" t="s">
        <v>67</v>
      </c>
      <c r="C51" s="55"/>
      <c r="D51" s="55"/>
      <c r="E51" s="56" t="s">
        <v>256</v>
      </c>
      <c r="F51" s="55"/>
      <c r="G51" s="55"/>
      <c r="H51" s="57"/>
      <c r="I51" s="55"/>
      <c r="J51" s="57"/>
      <c r="K51" s="55"/>
      <c r="L51" s="55"/>
      <c r="M51" s="13"/>
      <c r="N51" s="2"/>
      <c r="O51" s="2"/>
      <c r="P51" s="2"/>
      <c r="Q51" s="2"/>
    </row>
    <row r="52" thickTop="1">
      <c r="A52" s="10"/>
      <c r="B52" s="44">
        <v>59</v>
      </c>
      <c r="C52" s="45" t="s">
        <v>257</v>
      </c>
      <c r="D52" s="45"/>
      <c r="E52" s="45" t="s">
        <v>258</v>
      </c>
      <c r="F52" s="45" t="s">
        <v>7</v>
      </c>
      <c r="G52" s="46" t="s">
        <v>244</v>
      </c>
      <c r="H52" s="58">
        <v>5.492</v>
      </c>
      <c r="I52" s="59">
        <v>0</v>
      </c>
      <c r="J52" s="60">
        <f>ROUND(H52*I52,2)</f>
        <v>0</v>
      </c>
      <c r="K52" s="61">
        <v>0.20999999999999999</v>
      </c>
      <c r="L52" s="62">
        <f>ROUND(J52*1.21,2)</f>
        <v>0</v>
      </c>
      <c r="M52" s="13"/>
      <c r="N52" s="2"/>
      <c r="O52" s="2"/>
      <c r="P52" s="2"/>
      <c r="Q52" s="33">
        <f>IF(ISNUMBER(K52),IF(H52&gt;0,IF(I52&gt;0,J52,0),0),0)</f>
        <v>0</v>
      </c>
      <c r="R52" s="9">
        <f>IF(ISNUMBER(K52)=FALSE,J52,0)</f>
        <v>0</v>
      </c>
    </row>
    <row r="53">
      <c r="A53" s="10"/>
      <c r="B53" s="52" t="s">
        <v>65</v>
      </c>
      <c r="C53" s="1"/>
      <c r="D53" s="1"/>
      <c r="E53" s="53" t="s">
        <v>259</v>
      </c>
      <c r="F53" s="1"/>
      <c r="G53" s="1"/>
      <c r="H53" s="43"/>
      <c r="I53" s="1"/>
      <c r="J53" s="43"/>
      <c r="K53" s="1"/>
      <c r="L53" s="1"/>
      <c r="M53" s="13"/>
      <c r="N53" s="2"/>
      <c r="O53" s="2"/>
      <c r="P53" s="2"/>
      <c r="Q53" s="2"/>
    </row>
    <row r="54" thickBot="1">
      <c r="A54" s="10"/>
      <c r="B54" s="54" t="s">
        <v>67</v>
      </c>
      <c r="C54" s="55"/>
      <c r="D54" s="55"/>
      <c r="E54" s="56" t="s">
        <v>7</v>
      </c>
      <c r="F54" s="55"/>
      <c r="G54" s="55"/>
      <c r="H54" s="57"/>
      <c r="I54" s="55"/>
      <c r="J54" s="57"/>
      <c r="K54" s="55"/>
      <c r="L54" s="55"/>
      <c r="M54" s="13"/>
      <c r="N54" s="2"/>
      <c r="O54" s="2"/>
      <c r="P54" s="2"/>
      <c r="Q54" s="2"/>
    </row>
    <row r="55" thickTop="1" thickBot="1" ht="25" customHeight="1">
      <c r="A55" s="10"/>
      <c r="B55" s="1"/>
      <c r="C55" s="63">
        <v>1</v>
      </c>
      <c r="D55" s="1"/>
      <c r="E55" s="64" t="s">
        <v>236</v>
      </c>
      <c r="F55" s="1"/>
      <c r="G55" s="65" t="s">
        <v>72</v>
      </c>
      <c r="H55" s="66">
        <f>J37+J40+J43+J46+J49+J52</f>
        <v>0</v>
      </c>
      <c r="I55" s="65" t="s">
        <v>73</v>
      </c>
      <c r="J55" s="67">
        <f>(L55-H55)</f>
        <v>0</v>
      </c>
      <c r="K55" s="65" t="s">
        <v>74</v>
      </c>
      <c r="L55" s="68">
        <f>ROUND((J37+J40+J43+J46+J49+J52)*1.21,2)</f>
        <v>0</v>
      </c>
      <c r="M55" s="13"/>
      <c r="N55" s="2"/>
      <c r="O55" s="2"/>
      <c r="P55" s="2"/>
      <c r="Q55" s="33">
        <f>0+Q37+Q40+Q43+Q46+Q49+Q52</f>
        <v>0</v>
      </c>
      <c r="R55" s="9">
        <f>0+R37+R40+R43+R46+R49+R52</f>
        <v>0</v>
      </c>
      <c r="S55" s="69">
        <f>Q55*(1+J55)+R55</f>
        <v>0</v>
      </c>
    </row>
    <row r="56" thickTop="1" thickBot="1" ht="25" customHeight="1">
      <c r="A56" s="10"/>
      <c r="B56" s="70"/>
      <c r="C56" s="70"/>
      <c r="D56" s="70"/>
      <c r="E56" s="71"/>
      <c r="F56" s="70"/>
      <c r="G56" s="72" t="s">
        <v>75</v>
      </c>
      <c r="H56" s="73">
        <f>0+J37+J40+J43+J46+J49+J52</f>
        <v>0</v>
      </c>
      <c r="I56" s="72" t="s">
        <v>76</v>
      </c>
      <c r="J56" s="74">
        <f>0+J55</f>
        <v>0</v>
      </c>
      <c r="K56" s="72" t="s">
        <v>77</v>
      </c>
      <c r="L56" s="75">
        <f>0+L55</f>
        <v>0</v>
      </c>
      <c r="M56" s="13"/>
      <c r="N56" s="2"/>
      <c r="O56" s="2"/>
      <c r="P56" s="2"/>
      <c r="Q56" s="2"/>
    </row>
    <row r="57" ht="40" customHeight="1">
      <c r="A57" s="10"/>
      <c r="B57" s="76" t="s">
        <v>260</v>
      </c>
      <c r="C57" s="1"/>
      <c r="D57" s="1"/>
      <c r="E57" s="1"/>
      <c r="F57" s="1"/>
      <c r="G57" s="1"/>
      <c r="H57" s="43"/>
      <c r="I57" s="1"/>
      <c r="J57" s="43"/>
      <c r="K57" s="1"/>
      <c r="L57" s="1"/>
      <c r="M57" s="13"/>
      <c r="N57" s="2"/>
      <c r="O57" s="2"/>
      <c r="P57" s="2"/>
      <c r="Q57" s="2"/>
    </row>
    <row r="58">
      <c r="A58" s="10"/>
      <c r="B58" s="44">
        <v>7</v>
      </c>
      <c r="C58" s="45" t="s">
        <v>261</v>
      </c>
      <c r="D58" s="45"/>
      <c r="E58" s="45" t="s">
        <v>262</v>
      </c>
      <c r="F58" s="45" t="s">
        <v>7</v>
      </c>
      <c r="G58" s="46" t="s">
        <v>64</v>
      </c>
      <c r="H58" s="47">
        <v>15.69</v>
      </c>
      <c r="I58" s="48">
        <v>0</v>
      </c>
      <c r="J58" s="49">
        <f>ROUND(H58*I58,2)</f>
        <v>0</v>
      </c>
      <c r="K58" s="50">
        <v>0.20999999999999999</v>
      </c>
      <c r="L58" s="51">
        <f>ROUND(J58*1.21,2)</f>
        <v>0</v>
      </c>
      <c r="M58" s="13"/>
      <c r="N58" s="2"/>
      <c r="O58" s="2"/>
      <c r="P58" s="2"/>
      <c r="Q58" s="33">
        <f>IF(ISNUMBER(K58),IF(H58&gt;0,IF(I58&gt;0,J58,0),0),0)</f>
        <v>0</v>
      </c>
      <c r="R58" s="9">
        <f>IF(ISNUMBER(K58)=FALSE,J58,0)</f>
        <v>0</v>
      </c>
    </row>
    <row r="59">
      <c r="A59" s="10"/>
      <c r="B59" s="52" t="s">
        <v>65</v>
      </c>
      <c r="C59" s="1"/>
      <c r="D59" s="1"/>
      <c r="E59" s="53" t="s">
        <v>262</v>
      </c>
      <c r="F59" s="1"/>
      <c r="G59" s="1"/>
      <c r="H59" s="43"/>
      <c r="I59" s="1"/>
      <c r="J59" s="43"/>
      <c r="K59" s="1"/>
      <c r="L59" s="1"/>
      <c r="M59" s="13"/>
      <c r="N59" s="2"/>
      <c r="O59" s="2"/>
      <c r="P59" s="2"/>
      <c r="Q59" s="2"/>
    </row>
    <row r="60" thickBot="1">
      <c r="A60" s="10"/>
      <c r="B60" s="54" t="s">
        <v>67</v>
      </c>
      <c r="C60" s="55"/>
      <c r="D60" s="55"/>
      <c r="E60" s="56" t="s">
        <v>263</v>
      </c>
      <c r="F60" s="55"/>
      <c r="G60" s="55"/>
      <c r="H60" s="57"/>
      <c r="I60" s="55"/>
      <c r="J60" s="57"/>
      <c r="K60" s="55"/>
      <c r="L60" s="55"/>
      <c r="M60" s="13"/>
      <c r="N60" s="2"/>
      <c r="O60" s="2"/>
      <c r="P60" s="2"/>
      <c r="Q60" s="2"/>
    </row>
    <row r="61" thickTop="1">
      <c r="A61" s="10"/>
      <c r="B61" s="44">
        <v>8</v>
      </c>
      <c r="C61" s="45" t="s">
        <v>264</v>
      </c>
      <c r="D61" s="45"/>
      <c r="E61" s="45" t="s">
        <v>265</v>
      </c>
      <c r="F61" s="45" t="s">
        <v>7</v>
      </c>
      <c r="G61" s="46" t="s">
        <v>244</v>
      </c>
      <c r="H61" s="58">
        <v>0.76500000000000001</v>
      </c>
      <c r="I61" s="59">
        <v>0</v>
      </c>
      <c r="J61" s="60">
        <f>ROUND(H61*I61,2)</f>
        <v>0</v>
      </c>
      <c r="K61" s="61">
        <v>0.20999999999999999</v>
      </c>
      <c r="L61" s="62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52" t="s">
        <v>65</v>
      </c>
      <c r="C62" s="1"/>
      <c r="D62" s="1"/>
      <c r="E62" s="53" t="s">
        <v>265</v>
      </c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 thickBot="1">
      <c r="A63" s="10"/>
      <c r="B63" s="54" t="s">
        <v>67</v>
      </c>
      <c r="C63" s="55"/>
      <c r="D63" s="55"/>
      <c r="E63" s="56" t="s">
        <v>266</v>
      </c>
      <c r="F63" s="55"/>
      <c r="G63" s="55"/>
      <c r="H63" s="57"/>
      <c r="I63" s="55"/>
      <c r="J63" s="57"/>
      <c r="K63" s="55"/>
      <c r="L63" s="55"/>
      <c r="M63" s="13"/>
      <c r="N63" s="2"/>
      <c r="O63" s="2"/>
      <c r="P63" s="2"/>
      <c r="Q63" s="2"/>
    </row>
    <row r="64" thickTop="1">
      <c r="A64" s="10"/>
      <c r="B64" s="44">
        <v>9</v>
      </c>
      <c r="C64" s="45" t="s">
        <v>267</v>
      </c>
      <c r="D64" s="45"/>
      <c r="E64" s="45" t="s">
        <v>268</v>
      </c>
      <c r="F64" s="45" t="s">
        <v>7</v>
      </c>
      <c r="G64" s="46" t="s">
        <v>244</v>
      </c>
      <c r="H64" s="58">
        <v>0.47999999999999998</v>
      </c>
      <c r="I64" s="59">
        <v>0</v>
      </c>
      <c r="J64" s="60">
        <f>ROUND(H64*I64,2)</f>
        <v>0</v>
      </c>
      <c r="K64" s="61">
        <v>0.20999999999999999</v>
      </c>
      <c r="L64" s="62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>
      <c r="A65" s="10"/>
      <c r="B65" s="52" t="s">
        <v>65</v>
      </c>
      <c r="C65" s="1"/>
      <c r="D65" s="1"/>
      <c r="E65" s="53" t="s">
        <v>268</v>
      </c>
      <c r="F65" s="1"/>
      <c r="G65" s="1"/>
      <c r="H65" s="43"/>
      <c r="I65" s="1"/>
      <c r="J65" s="43"/>
      <c r="K65" s="1"/>
      <c r="L65" s="1"/>
      <c r="M65" s="13"/>
      <c r="N65" s="2"/>
      <c r="O65" s="2"/>
      <c r="P65" s="2"/>
      <c r="Q65" s="2"/>
    </row>
    <row r="66" thickBot="1">
      <c r="A66" s="10"/>
      <c r="B66" s="54" t="s">
        <v>67</v>
      </c>
      <c r="C66" s="55"/>
      <c r="D66" s="55"/>
      <c r="E66" s="56" t="s">
        <v>269</v>
      </c>
      <c r="F66" s="55"/>
      <c r="G66" s="55"/>
      <c r="H66" s="57"/>
      <c r="I66" s="55"/>
      <c r="J66" s="57"/>
      <c r="K66" s="55"/>
      <c r="L66" s="55"/>
      <c r="M66" s="13"/>
      <c r="N66" s="2"/>
      <c r="O66" s="2"/>
      <c r="P66" s="2"/>
      <c r="Q66" s="2"/>
    </row>
    <row r="67" thickTop="1">
      <c r="A67" s="10"/>
      <c r="B67" s="44">
        <v>10</v>
      </c>
      <c r="C67" s="45" t="s">
        <v>270</v>
      </c>
      <c r="D67" s="45"/>
      <c r="E67" s="45" t="s">
        <v>271</v>
      </c>
      <c r="F67" s="45" t="s">
        <v>7</v>
      </c>
      <c r="G67" s="46" t="s">
        <v>64</v>
      </c>
      <c r="H67" s="58">
        <v>6.0800000000000001</v>
      </c>
      <c r="I67" s="59">
        <v>0</v>
      </c>
      <c r="J67" s="60">
        <f>ROUND(H67*I67,2)</f>
        <v>0</v>
      </c>
      <c r="K67" s="61">
        <v>0.20999999999999999</v>
      </c>
      <c r="L67" s="62">
        <f>ROUND(J67*1.21,2)</f>
        <v>0</v>
      </c>
      <c r="M67" s="13"/>
      <c r="N67" s="2"/>
      <c r="O67" s="2"/>
      <c r="P67" s="2"/>
      <c r="Q67" s="33">
        <f>IF(ISNUMBER(K67),IF(H67&gt;0,IF(I67&gt;0,J67,0),0),0)</f>
        <v>0</v>
      </c>
      <c r="R67" s="9">
        <f>IF(ISNUMBER(K67)=FALSE,J67,0)</f>
        <v>0</v>
      </c>
    </row>
    <row r="68">
      <c r="A68" s="10"/>
      <c r="B68" s="52" t="s">
        <v>65</v>
      </c>
      <c r="C68" s="1"/>
      <c r="D68" s="1"/>
      <c r="E68" s="53" t="s">
        <v>271</v>
      </c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 thickBot="1">
      <c r="A69" s="10"/>
      <c r="B69" s="54" t="s">
        <v>67</v>
      </c>
      <c r="C69" s="55"/>
      <c r="D69" s="55"/>
      <c r="E69" s="56" t="s">
        <v>272</v>
      </c>
      <c r="F69" s="55"/>
      <c r="G69" s="55"/>
      <c r="H69" s="57"/>
      <c r="I69" s="55"/>
      <c r="J69" s="57"/>
      <c r="K69" s="55"/>
      <c r="L69" s="55"/>
      <c r="M69" s="13"/>
      <c r="N69" s="2"/>
      <c r="O69" s="2"/>
      <c r="P69" s="2"/>
      <c r="Q69" s="2"/>
    </row>
    <row r="70" thickTop="1">
      <c r="A70" s="10"/>
      <c r="B70" s="44">
        <v>11</v>
      </c>
      <c r="C70" s="45" t="s">
        <v>273</v>
      </c>
      <c r="D70" s="45"/>
      <c r="E70" s="45" t="s">
        <v>274</v>
      </c>
      <c r="F70" s="45" t="s">
        <v>7</v>
      </c>
      <c r="G70" s="46" t="s">
        <v>64</v>
      </c>
      <c r="H70" s="58">
        <v>6.0800000000000001</v>
      </c>
      <c r="I70" s="59">
        <v>0</v>
      </c>
      <c r="J70" s="60">
        <f>ROUND(H70*I70,2)</f>
        <v>0</v>
      </c>
      <c r="K70" s="61">
        <v>0.20999999999999999</v>
      </c>
      <c r="L70" s="62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52" t="s">
        <v>65</v>
      </c>
      <c r="C71" s="1"/>
      <c r="D71" s="1"/>
      <c r="E71" s="53" t="s">
        <v>274</v>
      </c>
      <c r="F71" s="1"/>
      <c r="G71" s="1"/>
      <c r="H71" s="43"/>
      <c r="I71" s="1"/>
      <c r="J71" s="43"/>
      <c r="K71" s="1"/>
      <c r="L71" s="1"/>
      <c r="M71" s="13"/>
      <c r="N71" s="2"/>
      <c r="O71" s="2"/>
      <c r="P71" s="2"/>
      <c r="Q71" s="2"/>
    </row>
    <row r="72" thickBot="1">
      <c r="A72" s="10"/>
      <c r="B72" s="54" t="s">
        <v>67</v>
      </c>
      <c r="C72" s="55"/>
      <c r="D72" s="55"/>
      <c r="E72" s="56" t="s">
        <v>7</v>
      </c>
      <c r="F72" s="55"/>
      <c r="G72" s="55"/>
      <c r="H72" s="57"/>
      <c r="I72" s="55"/>
      <c r="J72" s="57"/>
      <c r="K72" s="55"/>
      <c r="L72" s="55"/>
      <c r="M72" s="13"/>
      <c r="N72" s="2"/>
      <c r="O72" s="2"/>
      <c r="P72" s="2"/>
      <c r="Q72" s="2"/>
    </row>
    <row r="73" thickTop="1">
      <c r="A73" s="10"/>
      <c r="B73" s="44">
        <v>12</v>
      </c>
      <c r="C73" s="45" t="s">
        <v>275</v>
      </c>
      <c r="D73" s="45"/>
      <c r="E73" s="45" t="s">
        <v>276</v>
      </c>
      <c r="F73" s="45" t="s">
        <v>7</v>
      </c>
      <c r="G73" s="46" t="s">
        <v>64</v>
      </c>
      <c r="H73" s="58">
        <v>2.8300000000000001</v>
      </c>
      <c r="I73" s="59">
        <v>0</v>
      </c>
      <c r="J73" s="60">
        <f>ROUND(H73*I73,2)</f>
        <v>0</v>
      </c>
      <c r="K73" s="61">
        <v>0.20999999999999999</v>
      </c>
      <c r="L73" s="62">
        <f>ROUND(J73*1.21,2)</f>
        <v>0</v>
      </c>
      <c r="M73" s="13"/>
      <c r="N73" s="2"/>
      <c r="O73" s="2"/>
      <c r="P73" s="2"/>
      <c r="Q73" s="33">
        <f>IF(ISNUMBER(K73),IF(H73&gt;0,IF(I73&gt;0,J73,0),0),0)</f>
        <v>0</v>
      </c>
      <c r="R73" s="9">
        <f>IF(ISNUMBER(K73)=FALSE,J73,0)</f>
        <v>0</v>
      </c>
    </row>
    <row r="74">
      <c r="A74" s="10"/>
      <c r="B74" s="52" t="s">
        <v>65</v>
      </c>
      <c r="C74" s="1"/>
      <c r="D74" s="1"/>
      <c r="E74" s="53" t="s">
        <v>277</v>
      </c>
      <c r="F74" s="1"/>
      <c r="G74" s="1"/>
      <c r="H74" s="43"/>
      <c r="I74" s="1"/>
      <c r="J74" s="43"/>
      <c r="K74" s="1"/>
      <c r="L74" s="1"/>
      <c r="M74" s="13"/>
      <c r="N74" s="2"/>
      <c r="O74" s="2"/>
      <c r="P74" s="2"/>
      <c r="Q74" s="2"/>
    </row>
    <row r="75" thickBot="1">
      <c r="A75" s="10"/>
      <c r="B75" s="54" t="s">
        <v>67</v>
      </c>
      <c r="C75" s="55"/>
      <c r="D75" s="55"/>
      <c r="E75" s="56" t="s">
        <v>278</v>
      </c>
      <c r="F75" s="55"/>
      <c r="G75" s="55"/>
      <c r="H75" s="57"/>
      <c r="I75" s="55"/>
      <c r="J75" s="57"/>
      <c r="K75" s="55"/>
      <c r="L75" s="55"/>
      <c r="M75" s="13"/>
      <c r="N75" s="2"/>
      <c r="O75" s="2"/>
      <c r="P75" s="2"/>
      <c r="Q75" s="2"/>
    </row>
    <row r="76" thickTop="1">
      <c r="A76" s="10"/>
      <c r="B76" s="44">
        <v>13</v>
      </c>
      <c r="C76" s="45" t="s">
        <v>279</v>
      </c>
      <c r="D76" s="45"/>
      <c r="E76" s="45" t="s">
        <v>280</v>
      </c>
      <c r="F76" s="45" t="s">
        <v>7</v>
      </c>
      <c r="G76" s="46" t="s">
        <v>64</v>
      </c>
      <c r="H76" s="58">
        <v>11.599</v>
      </c>
      <c r="I76" s="59">
        <v>0</v>
      </c>
      <c r="J76" s="60">
        <f>ROUND(H76*I76,2)</f>
        <v>0</v>
      </c>
      <c r="K76" s="61">
        <v>0.20999999999999999</v>
      </c>
      <c r="L76" s="62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52" t="s">
        <v>65</v>
      </c>
      <c r="C77" s="1"/>
      <c r="D77" s="1"/>
      <c r="E77" s="53" t="s">
        <v>281</v>
      </c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 thickBot="1">
      <c r="A78" s="10"/>
      <c r="B78" s="54" t="s">
        <v>67</v>
      </c>
      <c r="C78" s="55"/>
      <c r="D78" s="55"/>
      <c r="E78" s="56" t="s">
        <v>282</v>
      </c>
      <c r="F78" s="55"/>
      <c r="G78" s="55"/>
      <c r="H78" s="57"/>
      <c r="I78" s="55"/>
      <c r="J78" s="57"/>
      <c r="K78" s="55"/>
      <c r="L78" s="55"/>
      <c r="M78" s="13"/>
      <c r="N78" s="2"/>
      <c r="O78" s="2"/>
      <c r="P78" s="2"/>
      <c r="Q78" s="2"/>
    </row>
    <row r="79" thickTop="1" thickBot="1" ht="25" customHeight="1">
      <c r="A79" s="10"/>
      <c r="B79" s="1"/>
      <c r="C79" s="63">
        <v>2</v>
      </c>
      <c r="D79" s="1"/>
      <c r="E79" s="64" t="s">
        <v>237</v>
      </c>
      <c r="F79" s="1"/>
      <c r="G79" s="65" t="s">
        <v>72</v>
      </c>
      <c r="H79" s="66">
        <f>J58+J61+J64+J67+J70+J73+J76</f>
        <v>0</v>
      </c>
      <c r="I79" s="65" t="s">
        <v>73</v>
      </c>
      <c r="J79" s="67">
        <f>(L79-H79)</f>
        <v>0</v>
      </c>
      <c r="K79" s="65" t="s">
        <v>74</v>
      </c>
      <c r="L79" s="68">
        <f>ROUND((J58+J61+J64+J67+J70+J73+J76)*1.21,2)</f>
        <v>0</v>
      </c>
      <c r="M79" s="13"/>
      <c r="N79" s="2"/>
      <c r="O79" s="2"/>
      <c r="P79" s="2"/>
      <c r="Q79" s="33">
        <f>0+Q58+Q61+Q64+Q67+Q70+Q73+Q76</f>
        <v>0</v>
      </c>
      <c r="R79" s="9">
        <f>0+R58+R61+R64+R67+R70+R73+R76</f>
        <v>0</v>
      </c>
      <c r="S79" s="69">
        <f>Q79*(1+J79)+R79</f>
        <v>0</v>
      </c>
    </row>
    <row r="80" thickTop="1" thickBot="1" ht="25" customHeight="1">
      <c r="A80" s="10"/>
      <c r="B80" s="70"/>
      <c r="C80" s="70"/>
      <c r="D80" s="70"/>
      <c r="E80" s="71"/>
      <c r="F80" s="70"/>
      <c r="G80" s="72" t="s">
        <v>75</v>
      </c>
      <c r="H80" s="73">
        <f>0+J58+J61+J64+J67+J70+J73+J76</f>
        <v>0</v>
      </c>
      <c r="I80" s="72" t="s">
        <v>76</v>
      </c>
      <c r="J80" s="74">
        <f>0+J79</f>
        <v>0</v>
      </c>
      <c r="K80" s="72" t="s">
        <v>77</v>
      </c>
      <c r="L80" s="75">
        <f>0+L79</f>
        <v>0</v>
      </c>
      <c r="M80" s="13"/>
      <c r="N80" s="2"/>
      <c r="O80" s="2"/>
      <c r="P80" s="2"/>
      <c r="Q80" s="2"/>
    </row>
    <row r="81" ht="40" customHeight="1">
      <c r="A81" s="10"/>
      <c r="B81" s="76" t="s">
        <v>61</v>
      </c>
      <c r="C81" s="1"/>
      <c r="D81" s="1"/>
      <c r="E81" s="1"/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>
      <c r="A82" s="10"/>
      <c r="B82" s="44">
        <v>14</v>
      </c>
      <c r="C82" s="45" t="s">
        <v>283</v>
      </c>
      <c r="D82" s="45"/>
      <c r="E82" s="45" t="s">
        <v>284</v>
      </c>
      <c r="F82" s="45" t="s">
        <v>7</v>
      </c>
      <c r="G82" s="46" t="s">
        <v>244</v>
      </c>
      <c r="H82" s="47">
        <v>4.1040000000000001</v>
      </c>
      <c r="I82" s="48">
        <v>0</v>
      </c>
      <c r="J82" s="49">
        <f>ROUND(H82*I82,2)</f>
        <v>0</v>
      </c>
      <c r="K82" s="50">
        <v>0.20999999999999999</v>
      </c>
      <c r="L82" s="51">
        <f>ROUND(J82*1.21,2)</f>
        <v>0</v>
      </c>
      <c r="M82" s="13"/>
      <c r="N82" s="2"/>
      <c r="O82" s="2"/>
      <c r="P82" s="2"/>
      <c r="Q82" s="33">
        <f>IF(ISNUMBER(K82),IF(H82&gt;0,IF(I82&gt;0,J82,0),0),0)</f>
        <v>0</v>
      </c>
      <c r="R82" s="9">
        <f>IF(ISNUMBER(K82)=FALSE,J82,0)</f>
        <v>0</v>
      </c>
    </row>
    <row r="83">
      <c r="A83" s="10"/>
      <c r="B83" s="52" t="s">
        <v>65</v>
      </c>
      <c r="C83" s="1"/>
      <c r="D83" s="1"/>
      <c r="E83" s="53" t="s">
        <v>284</v>
      </c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 thickBot="1">
      <c r="A84" s="10"/>
      <c r="B84" s="54" t="s">
        <v>67</v>
      </c>
      <c r="C84" s="55"/>
      <c r="D84" s="55"/>
      <c r="E84" s="56" t="s">
        <v>285</v>
      </c>
      <c r="F84" s="55"/>
      <c r="G84" s="55"/>
      <c r="H84" s="57"/>
      <c r="I84" s="55"/>
      <c r="J84" s="57"/>
      <c r="K84" s="55"/>
      <c r="L84" s="55"/>
      <c r="M84" s="13"/>
      <c r="N84" s="2"/>
      <c r="O84" s="2"/>
      <c r="P84" s="2"/>
      <c r="Q84" s="2"/>
    </row>
    <row r="85" thickTop="1">
      <c r="A85" s="10"/>
      <c r="B85" s="44">
        <v>57</v>
      </c>
      <c r="C85" s="45" t="s">
        <v>286</v>
      </c>
      <c r="D85" s="45"/>
      <c r="E85" s="45" t="s">
        <v>287</v>
      </c>
      <c r="F85" s="45" t="s">
        <v>7</v>
      </c>
      <c r="G85" s="46" t="s">
        <v>244</v>
      </c>
      <c r="H85" s="58">
        <v>0.69599999999999995</v>
      </c>
      <c r="I85" s="59">
        <v>0</v>
      </c>
      <c r="J85" s="60">
        <f>ROUND(H85*I85,2)</f>
        <v>0</v>
      </c>
      <c r="K85" s="61">
        <v>0.20999999999999999</v>
      </c>
      <c r="L85" s="62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>
      <c r="A86" s="10"/>
      <c r="B86" s="52" t="s">
        <v>65</v>
      </c>
      <c r="C86" s="1"/>
      <c r="D86" s="1"/>
      <c r="E86" s="53" t="s">
        <v>288</v>
      </c>
      <c r="F86" s="1"/>
      <c r="G86" s="1"/>
      <c r="H86" s="43"/>
      <c r="I86" s="1"/>
      <c r="J86" s="43"/>
      <c r="K86" s="1"/>
      <c r="L86" s="1"/>
      <c r="M86" s="13"/>
      <c r="N86" s="2"/>
      <c r="O86" s="2"/>
      <c r="P86" s="2"/>
      <c r="Q86" s="2"/>
    </row>
    <row r="87" thickBot="1">
      <c r="A87" s="10"/>
      <c r="B87" s="54" t="s">
        <v>67</v>
      </c>
      <c r="C87" s="55"/>
      <c r="D87" s="55"/>
      <c r="E87" s="56" t="s">
        <v>289</v>
      </c>
      <c r="F87" s="55"/>
      <c r="G87" s="55"/>
      <c r="H87" s="57"/>
      <c r="I87" s="55"/>
      <c r="J87" s="57"/>
      <c r="K87" s="55"/>
      <c r="L87" s="55"/>
      <c r="M87" s="13"/>
      <c r="N87" s="2"/>
      <c r="O87" s="2"/>
      <c r="P87" s="2"/>
      <c r="Q87" s="2"/>
    </row>
    <row r="88" thickTop="1">
      <c r="A88" s="10"/>
      <c r="B88" s="44">
        <v>58</v>
      </c>
      <c r="C88" s="45" t="s">
        <v>290</v>
      </c>
      <c r="D88" s="45"/>
      <c r="E88" s="45" t="s">
        <v>291</v>
      </c>
      <c r="F88" s="45" t="s">
        <v>7</v>
      </c>
      <c r="G88" s="46" t="s">
        <v>100</v>
      </c>
      <c r="H88" s="58">
        <v>0.69599999999999995</v>
      </c>
      <c r="I88" s="59">
        <v>0</v>
      </c>
      <c r="J88" s="60">
        <f>ROUND(H88*I88,2)</f>
        <v>0</v>
      </c>
      <c r="K88" s="61">
        <v>0.20999999999999999</v>
      </c>
      <c r="L88" s="62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52" t="s">
        <v>65</v>
      </c>
      <c r="C89" s="1"/>
      <c r="D89" s="1"/>
      <c r="E89" s="53" t="s">
        <v>291</v>
      </c>
      <c r="F89" s="1"/>
      <c r="G89" s="1"/>
      <c r="H89" s="43"/>
      <c r="I89" s="1"/>
      <c r="J89" s="43"/>
      <c r="K89" s="1"/>
      <c r="L89" s="1"/>
      <c r="M89" s="13"/>
      <c r="N89" s="2"/>
      <c r="O89" s="2"/>
      <c r="P89" s="2"/>
      <c r="Q89" s="2"/>
    </row>
    <row r="90" thickBot="1">
      <c r="A90" s="10"/>
      <c r="B90" s="54" t="s">
        <v>67</v>
      </c>
      <c r="C90" s="55"/>
      <c r="D90" s="55"/>
      <c r="E90" s="56" t="s">
        <v>7</v>
      </c>
      <c r="F90" s="55"/>
      <c r="G90" s="55"/>
      <c r="H90" s="57"/>
      <c r="I90" s="55"/>
      <c r="J90" s="57"/>
      <c r="K90" s="55"/>
      <c r="L90" s="55"/>
      <c r="M90" s="13"/>
      <c r="N90" s="2"/>
      <c r="O90" s="2"/>
      <c r="P90" s="2"/>
      <c r="Q90" s="2"/>
    </row>
    <row r="91" thickTop="1" thickBot="1" ht="25" customHeight="1">
      <c r="A91" s="10"/>
      <c r="B91" s="1"/>
      <c r="C91" s="63">
        <v>3</v>
      </c>
      <c r="D91" s="1"/>
      <c r="E91" s="64" t="s">
        <v>37</v>
      </c>
      <c r="F91" s="1"/>
      <c r="G91" s="65" t="s">
        <v>72</v>
      </c>
      <c r="H91" s="66">
        <f>J82+J85+J88</f>
        <v>0</v>
      </c>
      <c r="I91" s="65" t="s">
        <v>73</v>
      </c>
      <c r="J91" s="67">
        <f>(L91-H91)</f>
        <v>0</v>
      </c>
      <c r="K91" s="65" t="s">
        <v>74</v>
      </c>
      <c r="L91" s="68">
        <f>ROUND((J82+J85+J88)*1.21,2)</f>
        <v>0</v>
      </c>
      <c r="M91" s="13"/>
      <c r="N91" s="2"/>
      <c r="O91" s="2"/>
      <c r="P91" s="2"/>
      <c r="Q91" s="33">
        <f>0+Q82+Q85+Q88</f>
        <v>0</v>
      </c>
      <c r="R91" s="9">
        <f>0+R82+R85+R88</f>
        <v>0</v>
      </c>
      <c r="S91" s="69">
        <f>Q91*(1+J91)+R91</f>
        <v>0</v>
      </c>
    </row>
    <row r="92" thickTop="1" thickBot="1" ht="25" customHeight="1">
      <c r="A92" s="10"/>
      <c r="B92" s="70"/>
      <c r="C92" s="70"/>
      <c r="D92" s="70"/>
      <c r="E92" s="71"/>
      <c r="F92" s="70"/>
      <c r="G92" s="72" t="s">
        <v>75</v>
      </c>
      <c r="H92" s="73">
        <f>0+J82+J85+J88</f>
        <v>0</v>
      </c>
      <c r="I92" s="72" t="s">
        <v>76</v>
      </c>
      <c r="J92" s="74">
        <f>0+J91</f>
        <v>0</v>
      </c>
      <c r="K92" s="72" t="s">
        <v>77</v>
      </c>
      <c r="L92" s="75">
        <f>0+L91</f>
        <v>0</v>
      </c>
      <c r="M92" s="13"/>
      <c r="N92" s="2"/>
      <c r="O92" s="2"/>
      <c r="P92" s="2"/>
      <c r="Q92" s="2"/>
    </row>
    <row r="93" ht="40" customHeight="1">
      <c r="A93" s="10"/>
      <c r="B93" s="76" t="s">
        <v>78</v>
      </c>
      <c r="C93" s="1"/>
      <c r="D93" s="1"/>
      <c r="E93" s="1"/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>
      <c r="A94" s="10"/>
      <c r="B94" s="44">
        <v>15</v>
      </c>
      <c r="C94" s="45" t="s">
        <v>292</v>
      </c>
      <c r="D94" s="45"/>
      <c r="E94" s="45" t="s">
        <v>293</v>
      </c>
      <c r="F94" s="45" t="s">
        <v>7</v>
      </c>
      <c r="G94" s="46" t="s">
        <v>64</v>
      </c>
      <c r="H94" s="47">
        <v>11.49</v>
      </c>
      <c r="I94" s="48">
        <v>0</v>
      </c>
      <c r="J94" s="49">
        <f>ROUND(H94*I94,2)</f>
        <v>0</v>
      </c>
      <c r="K94" s="50">
        <v>0.20999999999999999</v>
      </c>
      <c r="L94" s="51">
        <f>ROUND(J94*1.21,2)</f>
        <v>0</v>
      </c>
      <c r="M94" s="13"/>
      <c r="N94" s="2"/>
      <c r="O94" s="2"/>
      <c r="P94" s="2"/>
      <c r="Q94" s="33">
        <f>IF(ISNUMBER(K94),IF(H94&gt;0,IF(I94&gt;0,J94,0),0),0)</f>
        <v>0</v>
      </c>
      <c r="R94" s="9">
        <f>IF(ISNUMBER(K94)=FALSE,J94,0)</f>
        <v>0</v>
      </c>
    </row>
    <row r="95">
      <c r="A95" s="10"/>
      <c r="B95" s="52" t="s">
        <v>65</v>
      </c>
      <c r="C95" s="1"/>
      <c r="D95" s="1"/>
      <c r="E95" s="53" t="s">
        <v>294</v>
      </c>
      <c r="F95" s="1"/>
      <c r="G95" s="1"/>
      <c r="H95" s="43"/>
      <c r="I95" s="1"/>
      <c r="J95" s="43"/>
      <c r="K95" s="1"/>
      <c r="L95" s="1"/>
      <c r="M95" s="13"/>
      <c r="N95" s="2"/>
      <c r="O95" s="2"/>
      <c r="P95" s="2"/>
      <c r="Q95" s="2"/>
    </row>
    <row r="96" thickBot="1">
      <c r="A96" s="10"/>
      <c r="B96" s="54" t="s">
        <v>67</v>
      </c>
      <c r="C96" s="55"/>
      <c r="D96" s="55"/>
      <c r="E96" s="56" t="s">
        <v>295</v>
      </c>
      <c r="F96" s="55"/>
      <c r="G96" s="55"/>
      <c r="H96" s="57"/>
      <c r="I96" s="55"/>
      <c r="J96" s="57"/>
      <c r="K96" s="55"/>
      <c r="L96" s="55"/>
      <c r="M96" s="13"/>
      <c r="N96" s="2"/>
      <c r="O96" s="2"/>
      <c r="P96" s="2"/>
      <c r="Q96" s="2"/>
    </row>
    <row r="97" thickTop="1">
      <c r="A97" s="10"/>
      <c r="B97" s="44">
        <v>16</v>
      </c>
      <c r="C97" s="45" t="s">
        <v>296</v>
      </c>
      <c r="D97" s="45"/>
      <c r="E97" s="45" t="s">
        <v>297</v>
      </c>
      <c r="F97" s="45" t="s">
        <v>7</v>
      </c>
      <c r="G97" s="46" t="s">
        <v>64</v>
      </c>
      <c r="H97" s="58">
        <v>4.1200000000000001</v>
      </c>
      <c r="I97" s="59">
        <v>0</v>
      </c>
      <c r="J97" s="60">
        <f>ROUND(H97*I97,2)</f>
        <v>0</v>
      </c>
      <c r="K97" s="61">
        <v>0.20999999999999999</v>
      </c>
      <c r="L97" s="62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>
      <c r="A98" s="10"/>
      <c r="B98" s="52" t="s">
        <v>65</v>
      </c>
      <c r="C98" s="1"/>
      <c r="D98" s="1"/>
      <c r="E98" s="53" t="s">
        <v>297</v>
      </c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 thickBot="1">
      <c r="A99" s="10"/>
      <c r="B99" s="54" t="s">
        <v>67</v>
      </c>
      <c r="C99" s="55"/>
      <c r="D99" s="55"/>
      <c r="E99" s="56" t="s">
        <v>7</v>
      </c>
      <c r="F99" s="55"/>
      <c r="G99" s="55"/>
      <c r="H99" s="57"/>
      <c r="I99" s="55"/>
      <c r="J99" s="57"/>
      <c r="K99" s="55"/>
      <c r="L99" s="55"/>
      <c r="M99" s="13"/>
      <c r="N99" s="2"/>
      <c r="O99" s="2"/>
      <c r="P99" s="2"/>
      <c r="Q99" s="2"/>
    </row>
    <row r="100" thickTop="1">
      <c r="A100" s="10"/>
      <c r="B100" s="44">
        <v>17</v>
      </c>
      <c r="C100" s="45" t="s">
        <v>298</v>
      </c>
      <c r="D100" s="45"/>
      <c r="E100" s="45" t="s">
        <v>299</v>
      </c>
      <c r="F100" s="45" t="s">
        <v>7</v>
      </c>
      <c r="G100" s="46" t="s">
        <v>64</v>
      </c>
      <c r="H100" s="58">
        <v>11.49</v>
      </c>
      <c r="I100" s="59">
        <v>0</v>
      </c>
      <c r="J100" s="60">
        <f>ROUND(H100*I100,2)</f>
        <v>0</v>
      </c>
      <c r="K100" s="61">
        <v>0.20999999999999999</v>
      </c>
      <c r="L100" s="62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52" t="s">
        <v>65</v>
      </c>
      <c r="C101" s="1"/>
      <c r="D101" s="1"/>
      <c r="E101" s="53" t="s">
        <v>299</v>
      </c>
      <c r="F101" s="1"/>
      <c r="G101" s="1"/>
      <c r="H101" s="43"/>
      <c r="I101" s="1"/>
      <c r="J101" s="43"/>
      <c r="K101" s="1"/>
      <c r="L101" s="1"/>
      <c r="M101" s="13"/>
      <c r="N101" s="2"/>
      <c r="O101" s="2"/>
      <c r="P101" s="2"/>
      <c r="Q101" s="2"/>
    </row>
    <row r="102" thickBot="1">
      <c r="A102" s="10"/>
      <c r="B102" s="54" t="s">
        <v>67</v>
      </c>
      <c r="C102" s="55"/>
      <c r="D102" s="55"/>
      <c r="E102" s="56" t="s">
        <v>7</v>
      </c>
      <c r="F102" s="55"/>
      <c r="G102" s="55"/>
      <c r="H102" s="57"/>
      <c r="I102" s="55"/>
      <c r="J102" s="57"/>
      <c r="K102" s="55"/>
      <c r="L102" s="55"/>
      <c r="M102" s="13"/>
      <c r="N102" s="2"/>
      <c r="O102" s="2"/>
      <c r="P102" s="2"/>
      <c r="Q102" s="2"/>
    </row>
    <row r="103" thickTop="1">
      <c r="A103" s="10"/>
      <c r="B103" s="44">
        <v>18</v>
      </c>
      <c r="C103" s="45" t="s">
        <v>300</v>
      </c>
      <c r="D103" s="45"/>
      <c r="E103" s="45" t="s">
        <v>301</v>
      </c>
      <c r="F103" s="45" t="s">
        <v>7</v>
      </c>
      <c r="G103" s="46" t="s">
        <v>64</v>
      </c>
      <c r="H103" s="58">
        <v>11.49</v>
      </c>
      <c r="I103" s="59">
        <v>0</v>
      </c>
      <c r="J103" s="60">
        <f>ROUND(H103*I103,2)</f>
        <v>0</v>
      </c>
      <c r="K103" s="61">
        <v>0.20999999999999999</v>
      </c>
      <c r="L103" s="62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2" t="s">
        <v>65</v>
      </c>
      <c r="C104" s="1"/>
      <c r="D104" s="1"/>
      <c r="E104" s="53" t="s">
        <v>301</v>
      </c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 thickBot="1">
      <c r="A105" s="10"/>
      <c r="B105" s="54" t="s">
        <v>67</v>
      </c>
      <c r="C105" s="55"/>
      <c r="D105" s="55"/>
      <c r="E105" s="56" t="s">
        <v>7</v>
      </c>
      <c r="F105" s="55"/>
      <c r="G105" s="55"/>
      <c r="H105" s="57"/>
      <c r="I105" s="55"/>
      <c r="J105" s="57"/>
      <c r="K105" s="55"/>
      <c r="L105" s="55"/>
      <c r="M105" s="13"/>
      <c r="N105" s="2"/>
      <c r="O105" s="2"/>
      <c r="P105" s="2"/>
      <c r="Q105" s="2"/>
    </row>
    <row r="106" thickTop="1">
      <c r="A106" s="10"/>
      <c r="B106" s="44">
        <v>19</v>
      </c>
      <c r="C106" s="45" t="s">
        <v>302</v>
      </c>
      <c r="D106" s="45"/>
      <c r="E106" s="45" t="s">
        <v>303</v>
      </c>
      <c r="F106" s="45" t="s">
        <v>7</v>
      </c>
      <c r="G106" s="46" t="s">
        <v>64</v>
      </c>
      <c r="H106" s="58">
        <v>11.49</v>
      </c>
      <c r="I106" s="59">
        <v>0</v>
      </c>
      <c r="J106" s="60">
        <f>ROUND(H106*I106,2)</f>
        <v>0</v>
      </c>
      <c r="K106" s="61">
        <v>0.20999999999999999</v>
      </c>
      <c r="L106" s="62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52" t="s">
        <v>65</v>
      </c>
      <c r="C107" s="1"/>
      <c r="D107" s="1"/>
      <c r="E107" s="53" t="s">
        <v>303</v>
      </c>
      <c r="F107" s="1"/>
      <c r="G107" s="1"/>
      <c r="H107" s="43"/>
      <c r="I107" s="1"/>
      <c r="J107" s="43"/>
      <c r="K107" s="1"/>
      <c r="L107" s="1"/>
      <c r="M107" s="13"/>
      <c r="N107" s="2"/>
      <c r="O107" s="2"/>
      <c r="P107" s="2"/>
      <c r="Q107" s="2"/>
    </row>
    <row r="108" thickBot="1">
      <c r="A108" s="10"/>
      <c r="B108" s="54" t="s">
        <v>67</v>
      </c>
      <c r="C108" s="55"/>
      <c r="D108" s="55"/>
      <c r="E108" s="56" t="s">
        <v>7</v>
      </c>
      <c r="F108" s="55"/>
      <c r="G108" s="55"/>
      <c r="H108" s="57"/>
      <c r="I108" s="55"/>
      <c r="J108" s="57"/>
      <c r="K108" s="55"/>
      <c r="L108" s="55"/>
      <c r="M108" s="13"/>
      <c r="N108" s="2"/>
      <c r="O108" s="2"/>
      <c r="P108" s="2"/>
      <c r="Q108" s="2"/>
    </row>
    <row r="109" thickTop="1">
      <c r="A109" s="10"/>
      <c r="B109" s="44">
        <v>20</v>
      </c>
      <c r="C109" s="45" t="s">
        <v>304</v>
      </c>
      <c r="D109" s="45"/>
      <c r="E109" s="45" t="s">
        <v>305</v>
      </c>
      <c r="F109" s="45" t="s">
        <v>7</v>
      </c>
      <c r="G109" s="46" t="s">
        <v>64</v>
      </c>
      <c r="H109" s="58">
        <v>11.49</v>
      </c>
      <c r="I109" s="59">
        <v>0</v>
      </c>
      <c r="J109" s="60">
        <f>ROUND(H109*I109,2)</f>
        <v>0</v>
      </c>
      <c r="K109" s="61">
        <v>0.20999999999999999</v>
      </c>
      <c r="L109" s="62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2" t="s">
        <v>65</v>
      </c>
      <c r="C110" s="1"/>
      <c r="D110" s="1"/>
      <c r="E110" s="53" t="s">
        <v>305</v>
      </c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 thickBot="1">
      <c r="A111" s="10"/>
      <c r="B111" s="54" t="s">
        <v>67</v>
      </c>
      <c r="C111" s="55"/>
      <c r="D111" s="55"/>
      <c r="E111" s="56" t="s">
        <v>7</v>
      </c>
      <c r="F111" s="55"/>
      <c r="G111" s="55"/>
      <c r="H111" s="57"/>
      <c r="I111" s="55"/>
      <c r="J111" s="57"/>
      <c r="K111" s="55"/>
      <c r="L111" s="55"/>
      <c r="M111" s="13"/>
      <c r="N111" s="2"/>
      <c r="O111" s="2"/>
      <c r="P111" s="2"/>
      <c r="Q111" s="2"/>
    </row>
    <row r="112" thickTop="1">
      <c r="A112" s="10"/>
      <c r="B112" s="44">
        <v>21</v>
      </c>
      <c r="C112" s="45" t="s">
        <v>306</v>
      </c>
      <c r="D112" s="45"/>
      <c r="E112" s="45" t="s">
        <v>307</v>
      </c>
      <c r="F112" s="45" t="s">
        <v>7</v>
      </c>
      <c r="G112" s="46" t="s">
        <v>64</v>
      </c>
      <c r="H112" s="58">
        <v>10.49</v>
      </c>
      <c r="I112" s="59">
        <v>0</v>
      </c>
      <c r="J112" s="60">
        <f>ROUND(H112*I112,2)</f>
        <v>0</v>
      </c>
      <c r="K112" s="61">
        <v>0.20999999999999999</v>
      </c>
      <c r="L112" s="62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>
      <c r="A113" s="10"/>
      <c r="B113" s="52" t="s">
        <v>65</v>
      </c>
      <c r="C113" s="1"/>
      <c r="D113" s="1"/>
      <c r="E113" s="53" t="s">
        <v>307</v>
      </c>
      <c r="F113" s="1"/>
      <c r="G113" s="1"/>
      <c r="H113" s="43"/>
      <c r="I113" s="1"/>
      <c r="J113" s="43"/>
      <c r="K113" s="1"/>
      <c r="L113" s="1"/>
      <c r="M113" s="13"/>
      <c r="N113" s="2"/>
      <c r="O113" s="2"/>
      <c r="P113" s="2"/>
      <c r="Q113" s="2"/>
    </row>
    <row r="114" thickBot="1">
      <c r="A114" s="10"/>
      <c r="B114" s="54" t="s">
        <v>67</v>
      </c>
      <c r="C114" s="55"/>
      <c r="D114" s="55"/>
      <c r="E114" s="56" t="s">
        <v>7</v>
      </c>
      <c r="F114" s="55"/>
      <c r="G114" s="55"/>
      <c r="H114" s="57"/>
      <c r="I114" s="55"/>
      <c r="J114" s="57"/>
      <c r="K114" s="55"/>
      <c r="L114" s="55"/>
      <c r="M114" s="13"/>
      <c r="N114" s="2"/>
      <c r="O114" s="2"/>
      <c r="P114" s="2"/>
      <c r="Q114" s="2"/>
    </row>
    <row r="115" thickTop="1">
      <c r="A115" s="10"/>
      <c r="B115" s="44">
        <v>60</v>
      </c>
      <c r="C115" s="45" t="s">
        <v>159</v>
      </c>
      <c r="D115" s="45"/>
      <c r="E115" s="45" t="s">
        <v>308</v>
      </c>
      <c r="F115" s="45" t="s">
        <v>7</v>
      </c>
      <c r="G115" s="46" t="s">
        <v>194</v>
      </c>
      <c r="H115" s="58">
        <v>1</v>
      </c>
      <c r="I115" s="59">
        <v>0</v>
      </c>
      <c r="J115" s="60">
        <f>ROUND(H115*I115,2)</f>
        <v>0</v>
      </c>
      <c r="K115" s="61">
        <v>0.20999999999999999</v>
      </c>
      <c r="L115" s="62">
        <f>ROUND(J115*1.21,2)</f>
        <v>0</v>
      </c>
      <c r="M115" s="13"/>
      <c r="N115" s="2"/>
      <c r="O115" s="2"/>
      <c r="P115" s="2"/>
      <c r="Q115" s="33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2" t="s">
        <v>65</v>
      </c>
      <c r="C116" s="1"/>
      <c r="D116" s="1"/>
      <c r="E116" s="53" t="s">
        <v>308</v>
      </c>
      <c r="F116" s="1"/>
      <c r="G116" s="1"/>
      <c r="H116" s="43"/>
      <c r="I116" s="1"/>
      <c r="J116" s="43"/>
      <c r="K116" s="1"/>
      <c r="L116" s="1"/>
      <c r="M116" s="13"/>
      <c r="N116" s="2"/>
      <c r="O116" s="2"/>
      <c r="P116" s="2"/>
      <c r="Q116" s="2"/>
    </row>
    <row r="117" thickBot="1">
      <c r="A117" s="10"/>
      <c r="B117" s="54" t="s">
        <v>67</v>
      </c>
      <c r="C117" s="55"/>
      <c r="D117" s="55"/>
      <c r="E117" s="56" t="s">
        <v>7</v>
      </c>
      <c r="F117" s="55"/>
      <c r="G117" s="55"/>
      <c r="H117" s="57"/>
      <c r="I117" s="55"/>
      <c r="J117" s="57"/>
      <c r="K117" s="55"/>
      <c r="L117" s="55"/>
      <c r="M117" s="13"/>
      <c r="N117" s="2"/>
      <c r="O117" s="2"/>
      <c r="P117" s="2"/>
      <c r="Q117" s="2"/>
    </row>
    <row r="118" thickTop="1">
      <c r="A118" s="10"/>
      <c r="B118" s="44">
        <v>61</v>
      </c>
      <c r="C118" s="45" t="s">
        <v>309</v>
      </c>
      <c r="D118" s="45"/>
      <c r="E118" s="45" t="s">
        <v>310</v>
      </c>
      <c r="F118" s="45" t="s">
        <v>7</v>
      </c>
      <c r="G118" s="46" t="s">
        <v>100</v>
      </c>
      <c r="H118" s="58">
        <v>32.25</v>
      </c>
      <c r="I118" s="59">
        <v>0</v>
      </c>
      <c r="J118" s="60">
        <f>ROUND(H118*I118,2)</f>
        <v>0</v>
      </c>
      <c r="K118" s="61">
        <v>0.20999999999999999</v>
      </c>
      <c r="L118" s="62">
        <f>ROUND(J118*1.21,2)</f>
        <v>0</v>
      </c>
      <c r="M118" s="13"/>
      <c r="N118" s="2"/>
      <c r="O118" s="2"/>
      <c r="P118" s="2"/>
      <c r="Q118" s="33">
        <f>IF(ISNUMBER(K118),IF(H118&gt;0,IF(I118&gt;0,J118,0),0),0)</f>
        <v>0</v>
      </c>
      <c r="R118" s="9">
        <f>IF(ISNUMBER(K118)=FALSE,J118,0)</f>
        <v>0</v>
      </c>
    </row>
    <row r="119">
      <c r="A119" s="10"/>
      <c r="B119" s="52" t="s">
        <v>65</v>
      </c>
      <c r="C119" s="1"/>
      <c r="D119" s="1"/>
      <c r="E119" s="53" t="s">
        <v>311</v>
      </c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 thickBot="1">
      <c r="A120" s="10"/>
      <c r="B120" s="54" t="s">
        <v>67</v>
      </c>
      <c r="C120" s="55"/>
      <c r="D120" s="55"/>
      <c r="E120" s="56" t="s">
        <v>7</v>
      </c>
      <c r="F120" s="55"/>
      <c r="G120" s="55"/>
      <c r="H120" s="57"/>
      <c r="I120" s="55"/>
      <c r="J120" s="57"/>
      <c r="K120" s="55"/>
      <c r="L120" s="55"/>
      <c r="M120" s="13"/>
      <c r="N120" s="2"/>
      <c r="O120" s="2"/>
      <c r="P120" s="2"/>
      <c r="Q120" s="2"/>
    </row>
    <row r="121" thickTop="1" thickBot="1" ht="25" customHeight="1">
      <c r="A121" s="10"/>
      <c r="B121" s="1"/>
      <c r="C121" s="63">
        <v>5</v>
      </c>
      <c r="D121" s="1"/>
      <c r="E121" s="64" t="s">
        <v>38</v>
      </c>
      <c r="F121" s="1"/>
      <c r="G121" s="65" t="s">
        <v>72</v>
      </c>
      <c r="H121" s="66">
        <f>J94+J97+J100+J103+J106+J109+J112+J115+J118</f>
        <v>0</v>
      </c>
      <c r="I121" s="65" t="s">
        <v>73</v>
      </c>
      <c r="J121" s="67">
        <f>(L121-H121)</f>
        <v>0</v>
      </c>
      <c r="K121" s="65" t="s">
        <v>74</v>
      </c>
      <c r="L121" s="68">
        <f>ROUND((J94+J97+J100+J103+J106+J109+J112+J115+J118)*1.21,2)</f>
        <v>0</v>
      </c>
      <c r="M121" s="13"/>
      <c r="N121" s="2"/>
      <c r="O121" s="2"/>
      <c r="P121" s="2"/>
      <c r="Q121" s="33">
        <f>0+Q94+Q97+Q100+Q103+Q106+Q109+Q112+Q115+Q118</f>
        <v>0</v>
      </c>
      <c r="R121" s="9">
        <f>0+R94+R97+R100+R103+R106+R109+R112+R115+R118</f>
        <v>0</v>
      </c>
      <c r="S121" s="69">
        <f>Q121*(1+J121)+R121</f>
        <v>0</v>
      </c>
    </row>
    <row r="122" thickTop="1" thickBot="1" ht="25" customHeight="1">
      <c r="A122" s="10"/>
      <c r="B122" s="70"/>
      <c r="C122" s="70"/>
      <c r="D122" s="70"/>
      <c r="E122" s="71"/>
      <c r="F122" s="70"/>
      <c r="G122" s="72" t="s">
        <v>75</v>
      </c>
      <c r="H122" s="73">
        <f>0+J94+J97+J100+J103+J106+J109+J112+J115+J118</f>
        <v>0</v>
      </c>
      <c r="I122" s="72" t="s">
        <v>76</v>
      </c>
      <c r="J122" s="74">
        <f>0+J121</f>
        <v>0</v>
      </c>
      <c r="K122" s="72" t="s">
        <v>77</v>
      </c>
      <c r="L122" s="75">
        <f>0+L121</f>
        <v>0</v>
      </c>
      <c r="M122" s="13"/>
      <c r="N122" s="2"/>
      <c r="O122" s="2"/>
      <c r="P122" s="2"/>
      <c r="Q122" s="2"/>
    </row>
    <row r="123" ht="40" customHeight="1">
      <c r="A123" s="10"/>
      <c r="B123" s="76" t="s">
        <v>312</v>
      </c>
      <c r="C123" s="1"/>
      <c r="D123" s="1"/>
      <c r="E123" s="1"/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>
      <c r="A124" s="10"/>
      <c r="B124" s="44">
        <v>23</v>
      </c>
      <c r="C124" s="45" t="s">
        <v>313</v>
      </c>
      <c r="D124" s="45"/>
      <c r="E124" s="45" t="s">
        <v>314</v>
      </c>
      <c r="F124" s="45" t="s">
        <v>7</v>
      </c>
      <c r="G124" s="46" t="s">
        <v>315</v>
      </c>
      <c r="H124" s="47">
        <v>6</v>
      </c>
      <c r="I124" s="48">
        <v>0</v>
      </c>
      <c r="J124" s="49">
        <f>ROUND(H124*I124,2)</f>
        <v>0</v>
      </c>
      <c r="K124" s="50">
        <v>0.20999999999999999</v>
      </c>
      <c r="L124" s="51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52" t="s">
        <v>65</v>
      </c>
      <c r="C125" s="1"/>
      <c r="D125" s="1"/>
      <c r="E125" s="53" t="s">
        <v>314</v>
      </c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 thickBot="1">
      <c r="A126" s="10"/>
      <c r="B126" s="54" t="s">
        <v>67</v>
      </c>
      <c r="C126" s="55"/>
      <c r="D126" s="55"/>
      <c r="E126" s="56" t="s">
        <v>7</v>
      </c>
      <c r="F126" s="55"/>
      <c r="G126" s="55"/>
      <c r="H126" s="57"/>
      <c r="I126" s="55"/>
      <c r="J126" s="57"/>
      <c r="K126" s="55"/>
      <c r="L126" s="55"/>
      <c r="M126" s="13"/>
      <c r="N126" s="2"/>
      <c r="O126" s="2"/>
      <c r="P126" s="2"/>
      <c r="Q126" s="2"/>
    </row>
    <row r="127" thickTop="1">
      <c r="A127" s="10"/>
      <c r="B127" s="44">
        <v>35</v>
      </c>
      <c r="C127" s="45" t="s">
        <v>316</v>
      </c>
      <c r="D127" s="45"/>
      <c r="E127" s="45" t="s">
        <v>317</v>
      </c>
      <c r="F127" s="45" t="s">
        <v>7</v>
      </c>
      <c r="G127" s="46" t="s">
        <v>100</v>
      </c>
      <c r="H127" s="58">
        <v>32.25</v>
      </c>
      <c r="I127" s="59">
        <v>0</v>
      </c>
      <c r="J127" s="60">
        <f>ROUND(H127*I127,2)</f>
        <v>0</v>
      </c>
      <c r="K127" s="61">
        <v>0.20999999999999999</v>
      </c>
      <c r="L127" s="62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52" t="s">
        <v>65</v>
      </c>
      <c r="C128" s="1"/>
      <c r="D128" s="1"/>
      <c r="E128" s="53" t="s">
        <v>318</v>
      </c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 thickBot="1">
      <c r="A129" s="10"/>
      <c r="B129" s="54" t="s">
        <v>67</v>
      </c>
      <c r="C129" s="55"/>
      <c r="D129" s="55"/>
      <c r="E129" s="56" t="s">
        <v>7</v>
      </c>
      <c r="F129" s="55"/>
      <c r="G129" s="55"/>
      <c r="H129" s="57"/>
      <c r="I129" s="55"/>
      <c r="J129" s="57"/>
      <c r="K129" s="55"/>
      <c r="L129" s="55"/>
      <c r="M129" s="13"/>
      <c r="N129" s="2"/>
      <c r="O129" s="2"/>
      <c r="P129" s="2"/>
      <c r="Q129" s="2"/>
    </row>
    <row r="130" thickTop="1">
      <c r="A130" s="10"/>
      <c r="B130" s="44">
        <v>50</v>
      </c>
      <c r="C130" s="45" t="s">
        <v>319</v>
      </c>
      <c r="D130" s="45"/>
      <c r="E130" s="45" t="s">
        <v>320</v>
      </c>
      <c r="F130" s="45" t="s">
        <v>7</v>
      </c>
      <c r="G130" s="46" t="s">
        <v>120</v>
      </c>
      <c r="H130" s="58">
        <v>13.300000000000001</v>
      </c>
      <c r="I130" s="59">
        <v>0</v>
      </c>
      <c r="J130" s="60">
        <f>ROUND(H130*I130,2)</f>
        <v>0</v>
      </c>
      <c r="K130" s="61">
        <v>0.20999999999999999</v>
      </c>
      <c r="L130" s="62">
        <f>ROUND(J130*1.21,2)</f>
        <v>0</v>
      </c>
      <c r="M130" s="13"/>
      <c r="N130" s="2"/>
      <c r="O130" s="2"/>
      <c r="P130" s="2"/>
      <c r="Q130" s="33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52" t="s">
        <v>65</v>
      </c>
      <c r="C131" s="1"/>
      <c r="D131" s="1"/>
      <c r="E131" s="53" t="s">
        <v>321</v>
      </c>
      <c r="F131" s="1"/>
      <c r="G131" s="1"/>
      <c r="H131" s="43"/>
      <c r="I131" s="1"/>
      <c r="J131" s="43"/>
      <c r="K131" s="1"/>
      <c r="L131" s="1"/>
      <c r="M131" s="13"/>
      <c r="N131" s="2"/>
      <c r="O131" s="2"/>
      <c r="P131" s="2"/>
      <c r="Q131" s="2"/>
    </row>
    <row r="132" thickBot="1">
      <c r="A132" s="10"/>
      <c r="B132" s="54" t="s">
        <v>67</v>
      </c>
      <c r="C132" s="55"/>
      <c r="D132" s="55"/>
      <c r="E132" s="56" t="s">
        <v>322</v>
      </c>
      <c r="F132" s="55"/>
      <c r="G132" s="55"/>
      <c r="H132" s="57"/>
      <c r="I132" s="55"/>
      <c r="J132" s="57"/>
      <c r="K132" s="55"/>
      <c r="L132" s="55"/>
      <c r="M132" s="13"/>
      <c r="N132" s="2"/>
      <c r="O132" s="2"/>
      <c r="P132" s="2"/>
      <c r="Q132" s="2"/>
    </row>
    <row r="133" thickTop="1">
      <c r="A133" s="10"/>
      <c r="B133" s="44">
        <v>51</v>
      </c>
      <c r="C133" s="45" t="s">
        <v>323</v>
      </c>
      <c r="D133" s="45"/>
      <c r="E133" s="45" t="s">
        <v>324</v>
      </c>
      <c r="F133" s="45" t="s">
        <v>7</v>
      </c>
      <c r="G133" s="46" t="s">
        <v>315</v>
      </c>
      <c r="H133" s="58">
        <v>4</v>
      </c>
      <c r="I133" s="59">
        <v>0</v>
      </c>
      <c r="J133" s="60">
        <f>ROUND(H133*I133,2)</f>
        <v>0</v>
      </c>
      <c r="K133" s="61">
        <v>0.20999999999999999</v>
      </c>
      <c r="L133" s="62">
        <f>ROUND(J133*1.21,2)</f>
        <v>0</v>
      </c>
      <c r="M133" s="13"/>
      <c r="N133" s="2"/>
      <c r="O133" s="2"/>
      <c r="P133" s="2"/>
      <c r="Q133" s="33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52" t="s">
        <v>65</v>
      </c>
      <c r="C134" s="1"/>
      <c r="D134" s="1"/>
      <c r="E134" s="53" t="s">
        <v>324</v>
      </c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 thickBot="1">
      <c r="A135" s="10"/>
      <c r="B135" s="54" t="s">
        <v>67</v>
      </c>
      <c r="C135" s="55"/>
      <c r="D135" s="55"/>
      <c r="E135" s="56" t="s">
        <v>7</v>
      </c>
      <c r="F135" s="55"/>
      <c r="G135" s="55"/>
      <c r="H135" s="57"/>
      <c r="I135" s="55"/>
      <c r="J135" s="57"/>
      <c r="K135" s="55"/>
      <c r="L135" s="55"/>
      <c r="M135" s="13"/>
      <c r="N135" s="2"/>
      <c r="O135" s="2"/>
      <c r="P135" s="2"/>
      <c r="Q135" s="2"/>
    </row>
    <row r="136" thickTop="1">
      <c r="A136" s="10"/>
      <c r="B136" s="44">
        <v>52</v>
      </c>
      <c r="C136" s="45" t="s">
        <v>325</v>
      </c>
      <c r="D136" s="45"/>
      <c r="E136" s="45" t="s">
        <v>326</v>
      </c>
      <c r="F136" s="45" t="s">
        <v>7</v>
      </c>
      <c r="G136" s="46" t="s">
        <v>315</v>
      </c>
      <c r="H136" s="58">
        <v>4</v>
      </c>
      <c r="I136" s="59">
        <v>0</v>
      </c>
      <c r="J136" s="60">
        <f>ROUND(H136*I136,2)</f>
        <v>0</v>
      </c>
      <c r="K136" s="61">
        <v>0.20999999999999999</v>
      </c>
      <c r="L136" s="62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52" t="s">
        <v>65</v>
      </c>
      <c r="C137" s="1"/>
      <c r="D137" s="1"/>
      <c r="E137" s="53" t="s">
        <v>326</v>
      </c>
      <c r="F137" s="1"/>
      <c r="G137" s="1"/>
      <c r="H137" s="43"/>
      <c r="I137" s="1"/>
      <c r="J137" s="43"/>
      <c r="K137" s="1"/>
      <c r="L137" s="1"/>
      <c r="M137" s="13"/>
      <c r="N137" s="2"/>
      <c r="O137" s="2"/>
      <c r="P137" s="2"/>
      <c r="Q137" s="2"/>
    </row>
    <row r="138" thickBot="1">
      <c r="A138" s="10"/>
      <c r="B138" s="54" t="s">
        <v>67</v>
      </c>
      <c r="C138" s="55"/>
      <c r="D138" s="55"/>
      <c r="E138" s="56" t="s">
        <v>7</v>
      </c>
      <c r="F138" s="55"/>
      <c r="G138" s="55"/>
      <c r="H138" s="57"/>
      <c r="I138" s="55"/>
      <c r="J138" s="57"/>
      <c r="K138" s="55"/>
      <c r="L138" s="55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3">
        <v>8</v>
      </c>
      <c r="D139" s="1"/>
      <c r="E139" s="64" t="s">
        <v>238</v>
      </c>
      <c r="F139" s="1"/>
      <c r="G139" s="65" t="s">
        <v>72</v>
      </c>
      <c r="H139" s="66">
        <f>J124+J127+J130+J133+J136</f>
        <v>0</v>
      </c>
      <c r="I139" s="65" t="s">
        <v>73</v>
      </c>
      <c r="J139" s="67">
        <f>(L139-H139)</f>
        <v>0</v>
      </c>
      <c r="K139" s="65" t="s">
        <v>74</v>
      </c>
      <c r="L139" s="68">
        <f>ROUND((J124+J127+J130+J133+J136)*1.21,2)</f>
        <v>0</v>
      </c>
      <c r="M139" s="13"/>
      <c r="N139" s="2"/>
      <c r="O139" s="2"/>
      <c r="P139" s="2"/>
      <c r="Q139" s="33">
        <f>0+Q124+Q127+Q130+Q133+Q136</f>
        <v>0</v>
      </c>
      <c r="R139" s="9">
        <f>0+R124+R127+R130+R133+R136</f>
        <v>0</v>
      </c>
      <c r="S139" s="69">
        <f>Q139*(1+J139)+R139</f>
        <v>0</v>
      </c>
    </row>
    <row r="140" thickTop="1" thickBot="1" ht="25" customHeight="1">
      <c r="A140" s="10"/>
      <c r="B140" s="70"/>
      <c r="C140" s="70"/>
      <c r="D140" s="70"/>
      <c r="E140" s="71"/>
      <c r="F140" s="70"/>
      <c r="G140" s="72" t="s">
        <v>75</v>
      </c>
      <c r="H140" s="73">
        <f>0+J124+J127+J130+J133+J136</f>
        <v>0</v>
      </c>
      <c r="I140" s="72" t="s">
        <v>76</v>
      </c>
      <c r="J140" s="74">
        <f>0+J139</f>
        <v>0</v>
      </c>
      <c r="K140" s="72" t="s">
        <v>77</v>
      </c>
      <c r="L140" s="75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76" t="s">
        <v>117</v>
      </c>
      <c r="C141" s="1"/>
      <c r="D141" s="1"/>
      <c r="E141" s="1"/>
      <c r="F141" s="1"/>
      <c r="G141" s="1"/>
      <c r="H141" s="43"/>
      <c r="I141" s="1"/>
      <c r="J141" s="43"/>
      <c r="K141" s="1"/>
      <c r="L141" s="1"/>
      <c r="M141" s="13"/>
      <c r="N141" s="2"/>
      <c r="O141" s="2"/>
      <c r="P141" s="2"/>
      <c r="Q141" s="2"/>
    </row>
    <row r="142">
      <c r="A142" s="10"/>
      <c r="B142" s="44">
        <v>26</v>
      </c>
      <c r="C142" s="45" t="s">
        <v>327</v>
      </c>
      <c r="D142" s="45"/>
      <c r="E142" s="45" t="s">
        <v>328</v>
      </c>
      <c r="F142" s="45" t="s">
        <v>7</v>
      </c>
      <c r="G142" s="46" t="s">
        <v>64</v>
      </c>
      <c r="H142" s="47">
        <v>22.98</v>
      </c>
      <c r="I142" s="48">
        <v>0</v>
      </c>
      <c r="J142" s="49">
        <f>ROUND(H142*I142,2)</f>
        <v>0</v>
      </c>
      <c r="K142" s="50">
        <v>0.20999999999999999</v>
      </c>
      <c r="L142" s="51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52" t="s">
        <v>65</v>
      </c>
      <c r="C143" s="1"/>
      <c r="D143" s="1"/>
      <c r="E143" s="53" t="s">
        <v>329</v>
      </c>
      <c r="F143" s="1"/>
      <c r="G143" s="1"/>
      <c r="H143" s="43"/>
      <c r="I143" s="1"/>
      <c r="J143" s="43"/>
      <c r="K143" s="1"/>
      <c r="L143" s="1"/>
      <c r="M143" s="13"/>
      <c r="N143" s="2"/>
      <c r="O143" s="2"/>
      <c r="P143" s="2"/>
      <c r="Q143" s="2"/>
    </row>
    <row r="144" thickBot="1">
      <c r="A144" s="10"/>
      <c r="B144" s="54" t="s">
        <v>67</v>
      </c>
      <c r="C144" s="55"/>
      <c r="D144" s="55"/>
      <c r="E144" s="56" t="s">
        <v>330</v>
      </c>
      <c r="F144" s="55"/>
      <c r="G144" s="55"/>
      <c r="H144" s="57"/>
      <c r="I144" s="55"/>
      <c r="J144" s="57"/>
      <c r="K144" s="55"/>
      <c r="L144" s="55"/>
      <c r="M144" s="13"/>
      <c r="N144" s="2"/>
      <c r="O144" s="2"/>
      <c r="P144" s="2"/>
      <c r="Q144" s="2"/>
    </row>
    <row r="145" thickTop="1">
      <c r="A145" s="10"/>
      <c r="B145" s="44">
        <v>28</v>
      </c>
      <c r="C145" s="45" t="s">
        <v>331</v>
      </c>
      <c r="D145" s="45"/>
      <c r="E145" s="45" t="s">
        <v>332</v>
      </c>
      <c r="F145" s="45" t="s">
        <v>7</v>
      </c>
      <c r="G145" s="46" t="s">
        <v>244</v>
      </c>
      <c r="H145" s="58">
        <v>4.6550000000000002</v>
      </c>
      <c r="I145" s="59">
        <v>0</v>
      </c>
      <c r="J145" s="60">
        <f>ROUND(H145*I145,2)</f>
        <v>0</v>
      </c>
      <c r="K145" s="61">
        <v>0.20999999999999999</v>
      </c>
      <c r="L145" s="62">
        <f>ROUND(J145*1.21,2)</f>
        <v>0</v>
      </c>
      <c r="M145" s="13"/>
      <c r="N145" s="2"/>
      <c r="O145" s="2"/>
      <c r="P145" s="2"/>
      <c r="Q145" s="33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52" t="s">
        <v>65</v>
      </c>
      <c r="C146" s="1"/>
      <c r="D146" s="1"/>
      <c r="E146" s="53" t="s">
        <v>332</v>
      </c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 thickBot="1">
      <c r="A147" s="10"/>
      <c r="B147" s="54" t="s">
        <v>67</v>
      </c>
      <c r="C147" s="55"/>
      <c r="D147" s="55"/>
      <c r="E147" s="56" t="s">
        <v>333</v>
      </c>
      <c r="F147" s="55"/>
      <c r="G147" s="55"/>
      <c r="H147" s="57"/>
      <c r="I147" s="55"/>
      <c r="J147" s="57"/>
      <c r="K147" s="55"/>
      <c r="L147" s="55"/>
      <c r="M147" s="13"/>
      <c r="N147" s="2"/>
      <c r="O147" s="2"/>
      <c r="P147" s="2"/>
      <c r="Q147" s="2"/>
    </row>
    <row r="148" thickTop="1">
      <c r="A148" s="10"/>
      <c r="B148" s="44">
        <v>29</v>
      </c>
      <c r="C148" s="45" t="s">
        <v>122</v>
      </c>
      <c r="D148" s="45"/>
      <c r="E148" s="45" t="s">
        <v>124</v>
      </c>
      <c r="F148" s="45" t="s">
        <v>7</v>
      </c>
      <c r="G148" s="46" t="s">
        <v>120</v>
      </c>
      <c r="H148" s="58">
        <v>7.6600000000000001</v>
      </c>
      <c r="I148" s="59">
        <v>0</v>
      </c>
      <c r="J148" s="60">
        <f>ROUND(H148*I148,2)</f>
        <v>0</v>
      </c>
      <c r="K148" s="61">
        <v>0.20999999999999999</v>
      </c>
      <c r="L148" s="62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52" t="s">
        <v>65</v>
      </c>
      <c r="C149" s="1"/>
      <c r="D149" s="1"/>
      <c r="E149" s="53" t="s">
        <v>124</v>
      </c>
      <c r="F149" s="1"/>
      <c r="G149" s="1"/>
      <c r="H149" s="43"/>
      <c r="I149" s="1"/>
      <c r="J149" s="43"/>
      <c r="K149" s="1"/>
      <c r="L149" s="1"/>
      <c r="M149" s="13"/>
      <c r="N149" s="2"/>
      <c r="O149" s="2"/>
      <c r="P149" s="2"/>
      <c r="Q149" s="2"/>
    </row>
    <row r="150" thickBot="1">
      <c r="A150" s="10"/>
      <c r="B150" s="54" t="s">
        <v>67</v>
      </c>
      <c r="C150" s="55"/>
      <c r="D150" s="55"/>
      <c r="E150" s="56" t="s">
        <v>334</v>
      </c>
      <c r="F150" s="55"/>
      <c r="G150" s="55"/>
      <c r="H150" s="57"/>
      <c r="I150" s="55"/>
      <c r="J150" s="57"/>
      <c r="K150" s="55"/>
      <c r="L150" s="55"/>
      <c r="M150" s="13"/>
      <c r="N150" s="2"/>
      <c r="O150" s="2"/>
      <c r="P150" s="2"/>
      <c r="Q150" s="2"/>
    </row>
    <row r="151" thickTop="1">
      <c r="A151" s="10"/>
      <c r="B151" s="44">
        <v>30</v>
      </c>
      <c r="C151" s="45" t="s">
        <v>125</v>
      </c>
      <c r="D151" s="45"/>
      <c r="E151" s="45" t="s">
        <v>127</v>
      </c>
      <c r="F151" s="45" t="s">
        <v>7</v>
      </c>
      <c r="G151" s="46" t="s">
        <v>64</v>
      </c>
      <c r="H151" s="58">
        <v>76.599999999999994</v>
      </c>
      <c r="I151" s="59">
        <v>0</v>
      </c>
      <c r="J151" s="60">
        <f>ROUND(H151*I151,2)</f>
        <v>0</v>
      </c>
      <c r="K151" s="61">
        <v>0.20999999999999999</v>
      </c>
      <c r="L151" s="62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52" t="s">
        <v>65</v>
      </c>
      <c r="C152" s="1"/>
      <c r="D152" s="1"/>
      <c r="E152" s="53" t="s">
        <v>127</v>
      </c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 thickBot="1">
      <c r="A153" s="10"/>
      <c r="B153" s="54" t="s">
        <v>67</v>
      </c>
      <c r="C153" s="55"/>
      <c r="D153" s="55"/>
      <c r="E153" s="56" t="s">
        <v>335</v>
      </c>
      <c r="F153" s="55"/>
      <c r="G153" s="55"/>
      <c r="H153" s="57"/>
      <c r="I153" s="55"/>
      <c r="J153" s="57"/>
      <c r="K153" s="55"/>
      <c r="L153" s="55"/>
      <c r="M153" s="13"/>
      <c r="N153" s="2"/>
      <c r="O153" s="2"/>
      <c r="P153" s="2"/>
      <c r="Q153" s="2"/>
    </row>
    <row r="154" thickTop="1">
      <c r="A154" s="10"/>
      <c r="B154" s="44">
        <v>49</v>
      </c>
      <c r="C154" s="45" t="s">
        <v>336</v>
      </c>
      <c r="D154" s="45"/>
      <c r="E154" s="45" t="s">
        <v>337</v>
      </c>
      <c r="F154" s="45" t="s">
        <v>7</v>
      </c>
      <c r="G154" s="46" t="s">
        <v>120</v>
      </c>
      <c r="H154" s="58">
        <v>6.1500000000000004</v>
      </c>
      <c r="I154" s="59">
        <v>0</v>
      </c>
      <c r="J154" s="60">
        <f>ROUND(H154*I154,2)</f>
        <v>0</v>
      </c>
      <c r="K154" s="61">
        <v>0.20999999999999999</v>
      </c>
      <c r="L154" s="62">
        <f>ROUND(J154*1.21,2)</f>
        <v>0</v>
      </c>
      <c r="M154" s="13"/>
      <c r="N154" s="2"/>
      <c r="O154" s="2"/>
      <c r="P154" s="2"/>
      <c r="Q154" s="33">
        <f>IF(ISNUMBER(K154),IF(H154&gt;0,IF(I154&gt;0,J154,0),0),0)</f>
        <v>0</v>
      </c>
      <c r="R154" s="9">
        <f>IF(ISNUMBER(K154)=FALSE,J154,0)</f>
        <v>0</v>
      </c>
    </row>
    <row r="155">
      <c r="A155" s="10"/>
      <c r="B155" s="52" t="s">
        <v>65</v>
      </c>
      <c r="C155" s="1"/>
      <c r="D155" s="1"/>
      <c r="E155" s="53" t="s">
        <v>337</v>
      </c>
      <c r="F155" s="1"/>
      <c r="G155" s="1"/>
      <c r="H155" s="43"/>
      <c r="I155" s="1"/>
      <c r="J155" s="43"/>
      <c r="K155" s="1"/>
      <c r="L155" s="1"/>
      <c r="M155" s="13"/>
      <c r="N155" s="2"/>
      <c r="O155" s="2"/>
      <c r="P155" s="2"/>
      <c r="Q155" s="2"/>
    </row>
    <row r="156" thickBot="1">
      <c r="A156" s="10"/>
      <c r="B156" s="54" t="s">
        <v>67</v>
      </c>
      <c r="C156" s="55"/>
      <c r="D156" s="55"/>
      <c r="E156" s="56" t="s">
        <v>7</v>
      </c>
      <c r="F156" s="55"/>
      <c r="G156" s="55"/>
      <c r="H156" s="57"/>
      <c r="I156" s="55"/>
      <c r="J156" s="57"/>
      <c r="K156" s="55"/>
      <c r="L156" s="55"/>
      <c r="M156" s="13"/>
      <c r="N156" s="2"/>
      <c r="O156" s="2"/>
      <c r="P156" s="2"/>
      <c r="Q156" s="2"/>
    </row>
    <row r="157" thickTop="1" thickBot="1" ht="25" customHeight="1">
      <c r="A157" s="10"/>
      <c r="B157" s="1"/>
      <c r="C157" s="63">
        <v>9</v>
      </c>
      <c r="D157" s="1"/>
      <c r="E157" s="64" t="s">
        <v>42</v>
      </c>
      <c r="F157" s="1"/>
      <c r="G157" s="65" t="s">
        <v>72</v>
      </c>
      <c r="H157" s="66">
        <f>J142+J145+J148+J151+J154</f>
        <v>0</v>
      </c>
      <c r="I157" s="65" t="s">
        <v>73</v>
      </c>
      <c r="J157" s="67">
        <f>(L157-H157)</f>
        <v>0</v>
      </c>
      <c r="K157" s="65" t="s">
        <v>74</v>
      </c>
      <c r="L157" s="68">
        <f>ROUND((J142+J145+J148+J151+J154)*1.21,2)</f>
        <v>0</v>
      </c>
      <c r="M157" s="13"/>
      <c r="N157" s="2"/>
      <c r="O157" s="2"/>
      <c r="P157" s="2"/>
      <c r="Q157" s="33">
        <f>0+Q142+Q145+Q148+Q151+Q154</f>
        <v>0</v>
      </c>
      <c r="R157" s="9">
        <f>0+R142+R145+R148+R151+R154</f>
        <v>0</v>
      </c>
      <c r="S157" s="69">
        <f>Q157*(1+J157)+R157</f>
        <v>0</v>
      </c>
    </row>
    <row r="158" thickTop="1" thickBot="1" ht="25" customHeight="1">
      <c r="A158" s="10"/>
      <c r="B158" s="70"/>
      <c r="C158" s="70"/>
      <c r="D158" s="70"/>
      <c r="E158" s="71"/>
      <c r="F158" s="70"/>
      <c r="G158" s="72" t="s">
        <v>75</v>
      </c>
      <c r="H158" s="73">
        <f>0+J142+J145+J148+J151+J154</f>
        <v>0</v>
      </c>
      <c r="I158" s="72" t="s">
        <v>76</v>
      </c>
      <c r="J158" s="74">
        <f>0+J157</f>
        <v>0</v>
      </c>
      <c r="K158" s="72" t="s">
        <v>77</v>
      </c>
      <c r="L158" s="75">
        <f>0+L157</f>
        <v>0</v>
      </c>
      <c r="M158" s="13"/>
      <c r="N158" s="2"/>
      <c r="O158" s="2"/>
      <c r="P158" s="2"/>
      <c r="Q158" s="2"/>
    </row>
    <row r="159" ht="40" customHeight="1">
      <c r="A159" s="10"/>
      <c r="B159" s="76" t="s">
        <v>195</v>
      </c>
      <c r="C159" s="1"/>
      <c r="D159" s="1"/>
      <c r="E159" s="1"/>
      <c r="F159" s="1"/>
      <c r="G159" s="1"/>
      <c r="H159" s="43"/>
      <c r="I159" s="1"/>
      <c r="J159" s="43"/>
      <c r="K159" s="1"/>
      <c r="L159" s="1"/>
      <c r="M159" s="13"/>
      <c r="N159" s="2"/>
      <c r="O159" s="2"/>
      <c r="P159" s="2"/>
      <c r="Q159" s="2"/>
    </row>
    <row r="160">
      <c r="A160" s="10"/>
      <c r="B160" s="44">
        <v>62</v>
      </c>
      <c r="C160" s="45" t="s">
        <v>202</v>
      </c>
      <c r="D160" s="45"/>
      <c r="E160" s="45" t="s">
        <v>203</v>
      </c>
      <c r="F160" s="45" t="s">
        <v>7</v>
      </c>
      <c r="G160" s="46" t="s">
        <v>100</v>
      </c>
      <c r="H160" s="47">
        <v>2.6429999999999998</v>
      </c>
      <c r="I160" s="48">
        <v>0</v>
      </c>
      <c r="J160" s="49">
        <f>ROUND(H160*I160,2)</f>
        <v>0</v>
      </c>
      <c r="K160" s="50">
        <v>0.20999999999999999</v>
      </c>
      <c r="L160" s="51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52" t="s">
        <v>65</v>
      </c>
      <c r="C161" s="1"/>
      <c r="D161" s="1"/>
      <c r="E161" s="53" t="s">
        <v>204</v>
      </c>
      <c r="F161" s="1"/>
      <c r="G161" s="1"/>
      <c r="H161" s="43"/>
      <c r="I161" s="1"/>
      <c r="J161" s="43"/>
      <c r="K161" s="1"/>
      <c r="L161" s="1"/>
      <c r="M161" s="13"/>
      <c r="N161" s="2"/>
      <c r="O161" s="2"/>
      <c r="P161" s="2"/>
      <c r="Q161" s="2"/>
    </row>
    <row r="162" thickBot="1">
      <c r="A162" s="10"/>
      <c r="B162" s="54" t="s">
        <v>67</v>
      </c>
      <c r="C162" s="55"/>
      <c r="D162" s="55"/>
      <c r="E162" s="56" t="s">
        <v>7</v>
      </c>
      <c r="F162" s="55"/>
      <c r="G162" s="55"/>
      <c r="H162" s="57"/>
      <c r="I162" s="55"/>
      <c r="J162" s="57"/>
      <c r="K162" s="55"/>
      <c r="L162" s="55"/>
      <c r="M162" s="13"/>
      <c r="N162" s="2"/>
      <c r="O162" s="2"/>
      <c r="P162" s="2"/>
      <c r="Q162" s="2"/>
    </row>
    <row r="163" thickTop="1">
      <c r="A163" s="10"/>
      <c r="B163" s="44">
        <v>63</v>
      </c>
      <c r="C163" s="45" t="s">
        <v>205</v>
      </c>
      <c r="D163" s="45"/>
      <c r="E163" s="45" t="s">
        <v>206</v>
      </c>
      <c r="F163" s="45" t="s">
        <v>7</v>
      </c>
      <c r="G163" s="46" t="s">
        <v>100</v>
      </c>
      <c r="H163" s="58">
        <v>52.859999999999999</v>
      </c>
      <c r="I163" s="59">
        <v>0</v>
      </c>
      <c r="J163" s="60">
        <f>ROUND(H163*I163,2)</f>
        <v>0</v>
      </c>
      <c r="K163" s="61">
        <v>0.20999999999999999</v>
      </c>
      <c r="L163" s="62">
        <f>ROUND(J163*1.21,2)</f>
        <v>0</v>
      </c>
      <c r="M163" s="13"/>
      <c r="N163" s="2"/>
      <c r="O163" s="2"/>
      <c r="P163" s="2"/>
      <c r="Q163" s="33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52" t="s">
        <v>65</v>
      </c>
      <c r="C164" s="1"/>
      <c r="D164" s="1"/>
      <c r="E164" s="53" t="s">
        <v>207</v>
      </c>
      <c r="F164" s="1"/>
      <c r="G164" s="1"/>
      <c r="H164" s="43"/>
      <c r="I164" s="1"/>
      <c r="J164" s="43"/>
      <c r="K164" s="1"/>
      <c r="L164" s="1"/>
      <c r="M164" s="13"/>
      <c r="N164" s="2"/>
      <c r="O164" s="2"/>
      <c r="P164" s="2"/>
      <c r="Q164" s="2"/>
    </row>
    <row r="165" thickBot="1">
      <c r="A165" s="10"/>
      <c r="B165" s="54" t="s">
        <v>67</v>
      </c>
      <c r="C165" s="55"/>
      <c r="D165" s="55"/>
      <c r="E165" s="56" t="s">
        <v>7</v>
      </c>
      <c r="F165" s="55"/>
      <c r="G165" s="55"/>
      <c r="H165" s="57"/>
      <c r="I165" s="55"/>
      <c r="J165" s="57"/>
      <c r="K165" s="55"/>
      <c r="L165" s="55"/>
      <c r="M165" s="13"/>
      <c r="N165" s="2"/>
      <c r="O165" s="2"/>
      <c r="P165" s="2"/>
      <c r="Q165" s="2"/>
    </row>
    <row r="166" thickTop="1">
      <c r="A166" s="10"/>
      <c r="B166" s="44">
        <v>64</v>
      </c>
      <c r="C166" s="45" t="s">
        <v>199</v>
      </c>
      <c r="D166" s="45"/>
      <c r="E166" s="45" t="s">
        <v>201</v>
      </c>
      <c r="F166" s="45" t="s">
        <v>7</v>
      </c>
      <c r="G166" s="46" t="s">
        <v>100</v>
      </c>
      <c r="H166" s="58">
        <v>2.6429999999999998</v>
      </c>
      <c r="I166" s="59">
        <v>0</v>
      </c>
      <c r="J166" s="60">
        <f>ROUND(H166*I166,2)</f>
        <v>0</v>
      </c>
      <c r="K166" s="61">
        <v>0.20999999999999999</v>
      </c>
      <c r="L166" s="62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52" t="s">
        <v>65</v>
      </c>
      <c r="C167" s="1"/>
      <c r="D167" s="1"/>
      <c r="E167" s="53" t="s">
        <v>201</v>
      </c>
      <c r="F167" s="1"/>
      <c r="G167" s="1"/>
      <c r="H167" s="43"/>
      <c r="I167" s="1"/>
      <c r="J167" s="43"/>
      <c r="K167" s="1"/>
      <c r="L167" s="1"/>
      <c r="M167" s="13"/>
      <c r="N167" s="2"/>
      <c r="O167" s="2"/>
      <c r="P167" s="2"/>
      <c r="Q167" s="2"/>
    </row>
    <row r="168" thickBot="1">
      <c r="A168" s="10"/>
      <c r="B168" s="54" t="s">
        <v>67</v>
      </c>
      <c r="C168" s="55"/>
      <c r="D168" s="55"/>
      <c r="E168" s="56" t="s">
        <v>7</v>
      </c>
      <c r="F168" s="55"/>
      <c r="G168" s="55"/>
      <c r="H168" s="57"/>
      <c r="I168" s="55"/>
      <c r="J168" s="57"/>
      <c r="K168" s="55"/>
      <c r="L168" s="55"/>
      <c r="M168" s="13"/>
      <c r="N168" s="2"/>
      <c r="O168" s="2"/>
      <c r="P168" s="2"/>
      <c r="Q168" s="2"/>
    </row>
    <row r="169" thickTop="1" thickBot="1" ht="25" customHeight="1">
      <c r="A169" s="10"/>
      <c r="B169" s="1"/>
      <c r="C169" s="63">
        <v>997</v>
      </c>
      <c r="D169" s="1"/>
      <c r="E169" s="64" t="s">
        <v>43</v>
      </c>
      <c r="F169" s="1"/>
      <c r="G169" s="65" t="s">
        <v>72</v>
      </c>
      <c r="H169" s="66">
        <f>J160+J163+J166</f>
        <v>0</v>
      </c>
      <c r="I169" s="65" t="s">
        <v>73</v>
      </c>
      <c r="J169" s="67">
        <f>(L169-H169)</f>
        <v>0</v>
      </c>
      <c r="K169" s="65" t="s">
        <v>74</v>
      </c>
      <c r="L169" s="68">
        <f>ROUND((J160+J163+J166)*1.21,2)</f>
        <v>0</v>
      </c>
      <c r="M169" s="13"/>
      <c r="N169" s="2"/>
      <c r="O169" s="2"/>
      <c r="P169" s="2"/>
      <c r="Q169" s="33">
        <f>0+Q160+Q163+Q166</f>
        <v>0</v>
      </c>
      <c r="R169" s="9">
        <f>0+R160+R163+R166</f>
        <v>0</v>
      </c>
      <c r="S169" s="69">
        <f>Q169*(1+J169)+R169</f>
        <v>0</v>
      </c>
    </row>
    <row r="170" thickTop="1" thickBot="1" ht="25" customHeight="1">
      <c r="A170" s="10"/>
      <c r="B170" s="70"/>
      <c r="C170" s="70"/>
      <c r="D170" s="70"/>
      <c r="E170" s="71"/>
      <c r="F170" s="70"/>
      <c r="G170" s="72" t="s">
        <v>75</v>
      </c>
      <c r="H170" s="73">
        <f>0+J160+J163+J166</f>
        <v>0</v>
      </c>
      <c r="I170" s="72" t="s">
        <v>76</v>
      </c>
      <c r="J170" s="74">
        <f>0+J169</f>
        <v>0</v>
      </c>
      <c r="K170" s="72" t="s">
        <v>77</v>
      </c>
      <c r="L170" s="75">
        <f>0+L169</f>
        <v>0</v>
      </c>
      <c r="M170" s="13"/>
      <c r="N170" s="2"/>
      <c r="O170" s="2"/>
      <c r="P170" s="2"/>
      <c r="Q170" s="2"/>
    </row>
    <row r="171" ht="40" customHeight="1">
      <c r="A171" s="10"/>
      <c r="B171" s="76" t="s">
        <v>338</v>
      </c>
      <c r="C171" s="1"/>
      <c r="D171" s="1"/>
      <c r="E171" s="1"/>
      <c r="F171" s="1"/>
      <c r="G171" s="1"/>
      <c r="H171" s="43"/>
      <c r="I171" s="1"/>
      <c r="J171" s="43"/>
      <c r="K171" s="1"/>
      <c r="L171" s="1"/>
      <c r="M171" s="13"/>
      <c r="N171" s="2"/>
      <c r="O171" s="2"/>
      <c r="P171" s="2"/>
      <c r="Q171" s="2"/>
    </row>
    <row r="172">
      <c r="A172" s="10"/>
      <c r="B172" s="44">
        <v>36</v>
      </c>
      <c r="C172" s="45" t="s">
        <v>339</v>
      </c>
      <c r="D172" s="45"/>
      <c r="E172" s="45" t="s">
        <v>340</v>
      </c>
      <c r="F172" s="45" t="s">
        <v>7</v>
      </c>
      <c r="G172" s="46" t="s">
        <v>218</v>
      </c>
      <c r="H172" s="47">
        <v>1</v>
      </c>
      <c r="I172" s="48">
        <v>0</v>
      </c>
      <c r="J172" s="49">
        <f>ROUND(H172*I172,2)</f>
        <v>0</v>
      </c>
      <c r="K172" s="50">
        <v>0.20999999999999999</v>
      </c>
      <c r="L172" s="51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>
      <c r="A173" s="10"/>
      <c r="B173" s="52" t="s">
        <v>65</v>
      </c>
      <c r="C173" s="1"/>
      <c r="D173" s="1"/>
      <c r="E173" s="53" t="s">
        <v>340</v>
      </c>
      <c r="F173" s="1"/>
      <c r="G173" s="1"/>
      <c r="H173" s="43"/>
      <c r="I173" s="1"/>
      <c r="J173" s="43"/>
      <c r="K173" s="1"/>
      <c r="L173" s="1"/>
      <c r="M173" s="13"/>
      <c r="N173" s="2"/>
      <c r="O173" s="2"/>
      <c r="P173" s="2"/>
      <c r="Q173" s="2"/>
    </row>
    <row r="174" thickBot="1">
      <c r="A174" s="10"/>
      <c r="B174" s="54" t="s">
        <v>67</v>
      </c>
      <c r="C174" s="55"/>
      <c r="D174" s="55"/>
      <c r="E174" s="56" t="s">
        <v>7</v>
      </c>
      <c r="F174" s="55"/>
      <c r="G174" s="55"/>
      <c r="H174" s="57"/>
      <c r="I174" s="55"/>
      <c r="J174" s="57"/>
      <c r="K174" s="55"/>
      <c r="L174" s="55"/>
      <c r="M174" s="13"/>
      <c r="N174" s="2"/>
      <c r="O174" s="2"/>
      <c r="P174" s="2"/>
      <c r="Q174" s="2"/>
    </row>
    <row r="175" thickTop="1">
      <c r="A175" s="10"/>
      <c r="B175" s="44">
        <v>37</v>
      </c>
      <c r="C175" s="45" t="s">
        <v>341</v>
      </c>
      <c r="D175" s="45"/>
      <c r="E175" s="45" t="s">
        <v>342</v>
      </c>
      <c r="F175" s="45" t="s">
        <v>7</v>
      </c>
      <c r="G175" s="46" t="s">
        <v>218</v>
      </c>
      <c r="H175" s="58">
        <v>1</v>
      </c>
      <c r="I175" s="59">
        <v>0</v>
      </c>
      <c r="J175" s="60">
        <f>ROUND(H175*I175,2)</f>
        <v>0</v>
      </c>
      <c r="K175" s="61">
        <v>0.20999999999999999</v>
      </c>
      <c r="L175" s="62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52" t="s">
        <v>65</v>
      </c>
      <c r="C176" s="1"/>
      <c r="D176" s="1"/>
      <c r="E176" s="53" t="s">
        <v>342</v>
      </c>
      <c r="F176" s="1"/>
      <c r="G176" s="1"/>
      <c r="H176" s="43"/>
      <c r="I176" s="1"/>
      <c r="J176" s="43"/>
      <c r="K176" s="1"/>
      <c r="L176" s="1"/>
      <c r="M176" s="13"/>
      <c r="N176" s="2"/>
      <c r="O176" s="2"/>
      <c r="P176" s="2"/>
      <c r="Q176" s="2"/>
    </row>
    <row r="177" thickBot="1">
      <c r="A177" s="10"/>
      <c r="B177" s="54" t="s">
        <v>67</v>
      </c>
      <c r="C177" s="55"/>
      <c r="D177" s="55"/>
      <c r="E177" s="56" t="s">
        <v>7</v>
      </c>
      <c r="F177" s="55"/>
      <c r="G177" s="55"/>
      <c r="H177" s="57"/>
      <c r="I177" s="55"/>
      <c r="J177" s="57"/>
      <c r="K177" s="55"/>
      <c r="L177" s="55"/>
      <c r="M177" s="13"/>
      <c r="N177" s="2"/>
      <c r="O177" s="2"/>
      <c r="P177" s="2"/>
      <c r="Q177" s="2"/>
    </row>
    <row r="178" thickTop="1" thickBot="1" ht="25" customHeight="1">
      <c r="A178" s="10"/>
      <c r="B178" s="1"/>
      <c r="C178" s="63" t="s">
        <v>239</v>
      </c>
      <c r="D178" s="1"/>
      <c r="E178" s="64" t="s">
        <v>240</v>
      </c>
      <c r="F178" s="1"/>
      <c r="G178" s="65" t="s">
        <v>72</v>
      </c>
      <c r="H178" s="66">
        <f>J172+J175</f>
        <v>0</v>
      </c>
      <c r="I178" s="65" t="s">
        <v>73</v>
      </c>
      <c r="J178" s="67">
        <f>(L178-H178)</f>
        <v>0</v>
      </c>
      <c r="K178" s="65" t="s">
        <v>74</v>
      </c>
      <c r="L178" s="68">
        <f>ROUND((J172+J175)*1.21,2)</f>
        <v>0</v>
      </c>
      <c r="M178" s="13"/>
      <c r="N178" s="2"/>
      <c r="O178" s="2"/>
      <c r="P178" s="2"/>
      <c r="Q178" s="33">
        <f>0+Q172+Q175</f>
        <v>0</v>
      </c>
      <c r="R178" s="9">
        <f>0+R172+R175</f>
        <v>0</v>
      </c>
      <c r="S178" s="69">
        <f>Q178*(1+J178)+R178</f>
        <v>0</v>
      </c>
    </row>
    <row r="179" thickTop="1" thickBot="1" ht="25" customHeight="1">
      <c r="A179" s="10"/>
      <c r="B179" s="70"/>
      <c r="C179" s="70"/>
      <c r="D179" s="70"/>
      <c r="E179" s="71"/>
      <c r="F179" s="70"/>
      <c r="G179" s="72" t="s">
        <v>75</v>
      </c>
      <c r="H179" s="73">
        <f>0+J172+J175</f>
        <v>0</v>
      </c>
      <c r="I179" s="72" t="s">
        <v>76</v>
      </c>
      <c r="J179" s="74">
        <f>0+J178</f>
        <v>0</v>
      </c>
      <c r="K179" s="72" t="s">
        <v>77</v>
      </c>
      <c r="L179" s="75">
        <f>0+L178</f>
        <v>0</v>
      </c>
      <c r="M179" s="13"/>
      <c r="N179" s="2"/>
      <c r="O179" s="2"/>
      <c r="P179" s="2"/>
      <c r="Q179" s="2"/>
    </row>
    <row r="180" ht="40" customHeight="1">
      <c r="A180" s="10"/>
      <c r="B180" s="76" t="s">
        <v>212</v>
      </c>
      <c r="C180" s="1"/>
      <c r="D180" s="1"/>
      <c r="E180" s="1"/>
      <c r="F180" s="1"/>
      <c r="G180" s="1"/>
      <c r="H180" s="43"/>
      <c r="I180" s="1"/>
      <c r="J180" s="43"/>
      <c r="K180" s="1"/>
      <c r="L180" s="1"/>
      <c r="M180" s="13"/>
      <c r="N180" s="2"/>
      <c r="O180" s="2"/>
      <c r="P180" s="2"/>
      <c r="Q180" s="2"/>
    </row>
    <row r="181">
      <c r="A181" s="10"/>
      <c r="B181" s="44">
        <v>40</v>
      </c>
      <c r="C181" s="45" t="s">
        <v>343</v>
      </c>
      <c r="D181" s="45"/>
      <c r="E181" s="45" t="s">
        <v>46</v>
      </c>
      <c r="F181" s="45" t="s">
        <v>7</v>
      </c>
      <c r="G181" s="46" t="s">
        <v>218</v>
      </c>
      <c r="H181" s="47">
        <v>1</v>
      </c>
      <c r="I181" s="48">
        <v>0</v>
      </c>
      <c r="J181" s="49">
        <f>ROUND(H181*I181,2)</f>
        <v>0</v>
      </c>
      <c r="K181" s="50">
        <v>0.20999999999999999</v>
      </c>
      <c r="L181" s="51">
        <f>ROUND(J181*1.21,2)</f>
        <v>0</v>
      </c>
      <c r="M181" s="13"/>
      <c r="N181" s="2"/>
      <c r="O181" s="2"/>
      <c r="P181" s="2"/>
      <c r="Q181" s="33">
        <f>IF(ISNUMBER(K181),IF(H181&gt;0,IF(I181&gt;0,J181,0),0),0)</f>
        <v>0</v>
      </c>
      <c r="R181" s="9">
        <f>IF(ISNUMBER(K181)=FALSE,J181,0)</f>
        <v>0</v>
      </c>
    </row>
    <row r="182">
      <c r="A182" s="10"/>
      <c r="B182" s="52" t="s">
        <v>65</v>
      </c>
      <c r="C182" s="1"/>
      <c r="D182" s="1"/>
      <c r="E182" s="53" t="s">
        <v>46</v>
      </c>
      <c r="F182" s="1"/>
      <c r="G182" s="1"/>
      <c r="H182" s="43"/>
      <c r="I182" s="1"/>
      <c r="J182" s="43"/>
      <c r="K182" s="1"/>
      <c r="L182" s="1"/>
      <c r="M182" s="13"/>
      <c r="N182" s="2"/>
      <c r="O182" s="2"/>
      <c r="P182" s="2"/>
      <c r="Q182" s="2"/>
    </row>
    <row r="183" thickBot="1">
      <c r="A183" s="10"/>
      <c r="B183" s="54" t="s">
        <v>67</v>
      </c>
      <c r="C183" s="55"/>
      <c r="D183" s="55"/>
      <c r="E183" s="56" t="s">
        <v>7</v>
      </c>
      <c r="F183" s="55"/>
      <c r="G183" s="55"/>
      <c r="H183" s="57"/>
      <c r="I183" s="55"/>
      <c r="J183" s="57"/>
      <c r="K183" s="55"/>
      <c r="L183" s="55"/>
      <c r="M183" s="13"/>
      <c r="N183" s="2"/>
      <c r="O183" s="2"/>
      <c r="P183" s="2"/>
      <c r="Q183" s="2"/>
    </row>
    <row r="184" thickTop="1">
      <c r="A184" s="10"/>
      <c r="B184" s="44">
        <v>41</v>
      </c>
      <c r="C184" s="45" t="s">
        <v>344</v>
      </c>
      <c r="D184" s="45"/>
      <c r="E184" s="45" t="s">
        <v>345</v>
      </c>
      <c r="F184" s="45" t="s">
        <v>7</v>
      </c>
      <c r="G184" s="46" t="s">
        <v>218</v>
      </c>
      <c r="H184" s="58">
        <v>1</v>
      </c>
      <c r="I184" s="59">
        <v>0</v>
      </c>
      <c r="J184" s="60">
        <f>ROUND(H184*I184,2)</f>
        <v>0</v>
      </c>
      <c r="K184" s="61">
        <v>0.20999999999999999</v>
      </c>
      <c r="L184" s="62">
        <f>ROUND(J184*1.21,2)</f>
        <v>0</v>
      </c>
      <c r="M184" s="13"/>
      <c r="N184" s="2"/>
      <c r="O184" s="2"/>
      <c r="P184" s="2"/>
      <c r="Q184" s="33">
        <f>IF(ISNUMBER(K184),IF(H184&gt;0,IF(I184&gt;0,J184,0),0),0)</f>
        <v>0</v>
      </c>
      <c r="R184" s="9">
        <f>IF(ISNUMBER(K184)=FALSE,J184,0)</f>
        <v>0</v>
      </c>
    </row>
    <row r="185">
      <c r="A185" s="10"/>
      <c r="B185" s="52" t="s">
        <v>65</v>
      </c>
      <c r="C185" s="1"/>
      <c r="D185" s="1"/>
      <c r="E185" s="53" t="s">
        <v>345</v>
      </c>
      <c r="F185" s="1"/>
      <c r="G185" s="1"/>
      <c r="H185" s="43"/>
      <c r="I185" s="1"/>
      <c r="J185" s="43"/>
      <c r="K185" s="1"/>
      <c r="L185" s="1"/>
      <c r="M185" s="13"/>
      <c r="N185" s="2"/>
      <c r="O185" s="2"/>
      <c r="P185" s="2"/>
      <c r="Q185" s="2"/>
    </row>
    <row r="186" thickBot="1">
      <c r="A186" s="10"/>
      <c r="B186" s="54" t="s">
        <v>67</v>
      </c>
      <c r="C186" s="55"/>
      <c r="D186" s="55"/>
      <c r="E186" s="56" t="s">
        <v>7</v>
      </c>
      <c r="F186" s="55"/>
      <c r="G186" s="55"/>
      <c r="H186" s="57"/>
      <c r="I186" s="55"/>
      <c r="J186" s="57"/>
      <c r="K186" s="55"/>
      <c r="L186" s="55"/>
      <c r="M186" s="13"/>
      <c r="N186" s="2"/>
      <c r="O186" s="2"/>
      <c r="P186" s="2"/>
      <c r="Q186" s="2"/>
    </row>
    <row r="187" thickTop="1">
      <c r="A187" s="10"/>
      <c r="B187" s="44">
        <v>42</v>
      </c>
      <c r="C187" s="45" t="s">
        <v>216</v>
      </c>
      <c r="D187" s="45"/>
      <c r="E187" s="45" t="s">
        <v>217</v>
      </c>
      <c r="F187" s="45" t="s">
        <v>7</v>
      </c>
      <c r="G187" s="46" t="s">
        <v>218</v>
      </c>
      <c r="H187" s="58">
        <v>1</v>
      </c>
      <c r="I187" s="59">
        <v>0</v>
      </c>
      <c r="J187" s="60">
        <f>ROUND(H187*I187,2)</f>
        <v>0</v>
      </c>
      <c r="K187" s="61">
        <v>0.20999999999999999</v>
      </c>
      <c r="L187" s="62">
        <f>ROUND(J187*1.21,2)</f>
        <v>0</v>
      </c>
      <c r="M187" s="13"/>
      <c r="N187" s="2"/>
      <c r="O187" s="2"/>
      <c r="P187" s="2"/>
      <c r="Q187" s="33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52" t="s">
        <v>65</v>
      </c>
      <c r="C188" s="1"/>
      <c r="D188" s="1"/>
      <c r="E188" s="53" t="s">
        <v>217</v>
      </c>
      <c r="F188" s="1"/>
      <c r="G188" s="1"/>
      <c r="H188" s="43"/>
      <c r="I188" s="1"/>
      <c r="J188" s="43"/>
      <c r="K188" s="1"/>
      <c r="L188" s="1"/>
      <c r="M188" s="13"/>
      <c r="N188" s="2"/>
      <c r="O188" s="2"/>
      <c r="P188" s="2"/>
      <c r="Q188" s="2"/>
    </row>
    <row r="189" thickBot="1">
      <c r="A189" s="10"/>
      <c r="B189" s="54" t="s">
        <v>67</v>
      </c>
      <c r="C189" s="55"/>
      <c r="D189" s="55"/>
      <c r="E189" s="56" t="s">
        <v>7</v>
      </c>
      <c r="F189" s="55"/>
      <c r="G189" s="55"/>
      <c r="H189" s="57"/>
      <c r="I189" s="55"/>
      <c r="J189" s="57"/>
      <c r="K189" s="55"/>
      <c r="L189" s="55"/>
      <c r="M189" s="13"/>
      <c r="N189" s="2"/>
      <c r="O189" s="2"/>
      <c r="P189" s="2"/>
      <c r="Q189" s="2"/>
    </row>
    <row r="190" thickTop="1">
      <c r="A190" s="10"/>
      <c r="B190" s="44">
        <v>43</v>
      </c>
      <c r="C190" s="45" t="s">
        <v>222</v>
      </c>
      <c r="D190" s="45"/>
      <c r="E190" s="45" t="s">
        <v>223</v>
      </c>
      <c r="F190" s="45" t="s">
        <v>7</v>
      </c>
      <c r="G190" s="46" t="s">
        <v>218</v>
      </c>
      <c r="H190" s="58">
        <v>1</v>
      </c>
      <c r="I190" s="59">
        <v>0</v>
      </c>
      <c r="J190" s="60">
        <f>ROUND(H190*I190,2)</f>
        <v>0</v>
      </c>
      <c r="K190" s="61">
        <v>0.20999999999999999</v>
      </c>
      <c r="L190" s="62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52" t="s">
        <v>65</v>
      </c>
      <c r="C191" s="1"/>
      <c r="D191" s="1"/>
      <c r="E191" s="53" t="s">
        <v>223</v>
      </c>
      <c r="F191" s="1"/>
      <c r="G191" s="1"/>
      <c r="H191" s="43"/>
      <c r="I191" s="1"/>
      <c r="J191" s="43"/>
      <c r="K191" s="1"/>
      <c r="L191" s="1"/>
      <c r="M191" s="13"/>
      <c r="N191" s="2"/>
      <c r="O191" s="2"/>
      <c r="P191" s="2"/>
      <c r="Q191" s="2"/>
    </row>
    <row r="192" thickBot="1">
      <c r="A192" s="10"/>
      <c r="B192" s="54" t="s">
        <v>67</v>
      </c>
      <c r="C192" s="55"/>
      <c r="D192" s="55"/>
      <c r="E192" s="56" t="s">
        <v>7</v>
      </c>
      <c r="F192" s="55"/>
      <c r="G192" s="55"/>
      <c r="H192" s="57"/>
      <c r="I192" s="55"/>
      <c r="J192" s="57"/>
      <c r="K192" s="55"/>
      <c r="L192" s="55"/>
      <c r="M192" s="13"/>
      <c r="N192" s="2"/>
      <c r="O192" s="2"/>
      <c r="P192" s="2"/>
      <c r="Q192" s="2"/>
    </row>
    <row r="193" thickTop="1" thickBot="1" ht="25" customHeight="1">
      <c r="A193" s="10"/>
      <c r="B193" s="1"/>
      <c r="C193" s="63" t="s">
        <v>45</v>
      </c>
      <c r="D193" s="1"/>
      <c r="E193" s="64" t="s">
        <v>46</v>
      </c>
      <c r="F193" s="1"/>
      <c r="G193" s="65" t="s">
        <v>72</v>
      </c>
      <c r="H193" s="66">
        <f>J181+J184+J187+J190</f>
        <v>0</v>
      </c>
      <c r="I193" s="65" t="s">
        <v>73</v>
      </c>
      <c r="J193" s="67">
        <f>(L193-H193)</f>
        <v>0</v>
      </c>
      <c r="K193" s="65" t="s">
        <v>74</v>
      </c>
      <c r="L193" s="68">
        <f>ROUND((J181+J184+J187+J190)*1.21,2)</f>
        <v>0</v>
      </c>
      <c r="M193" s="13"/>
      <c r="N193" s="2"/>
      <c r="O193" s="2"/>
      <c r="P193" s="2"/>
      <c r="Q193" s="33">
        <f>0+Q181+Q184+Q187+Q190</f>
        <v>0</v>
      </c>
      <c r="R193" s="9">
        <f>0+R181+R184+R187+R190</f>
        <v>0</v>
      </c>
      <c r="S193" s="69">
        <f>Q193*(1+J193)+R193</f>
        <v>0</v>
      </c>
    </row>
    <row r="194" thickTop="1" thickBot="1" ht="25" customHeight="1">
      <c r="A194" s="10"/>
      <c r="B194" s="70"/>
      <c r="C194" s="70"/>
      <c r="D194" s="70"/>
      <c r="E194" s="71"/>
      <c r="F194" s="70"/>
      <c r="G194" s="72" t="s">
        <v>75</v>
      </c>
      <c r="H194" s="73">
        <f>0+J181+J184+J187+J190</f>
        <v>0</v>
      </c>
      <c r="I194" s="72" t="s">
        <v>76</v>
      </c>
      <c r="J194" s="74">
        <f>0+J193</f>
        <v>0</v>
      </c>
      <c r="K194" s="72" t="s">
        <v>77</v>
      </c>
      <c r="L194" s="75">
        <f>0+L193</f>
        <v>0</v>
      </c>
      <c r="M194" s="13"/>
      <c r="N194" s="2"/>
      <c r="O194" s="2"/>
      <c r="P194" s="2"/>
      <c r="Q194" s="2"/>
    </row>
    <row r="195" ht="40" customHeight="1">
      <c r="A195" s="10"/>
      <c r="B195" s="76" t="s">
        <v>224</v>
      </c>
      <c r="C195" s="1"/>
      <c r="D195" s="1"/>
      <c r="E195" s="1"/>
      <c r="F195" s="1"/>
      <c r="G195" s="1"/>
      <c r="H195" s="43"/>
      <c r="I195" s="1"/>
      <c r="J195" s="43"/>
      <c r="K195" s="1"/>
      <c r="L195" s="1"/>
      <c r="M195" s="13"/>
      <c r="N195" s="2"/>
      <c r="O195" s="2"/>
      <c r="P195" s="2"/>
      <c r="Q195" s="2"/>
    </row>
    <row r="196">
      <c r="A196" s="10"/>
      <c r="B196" s="44">
        <v>44</v>
      </c>
      <c r="C196" s="45" t="s">
        <v>346</v>
      </c>
      <c r="D196" s="45"/>
      <c r="E196" s="45" t="s">
        <v>347</v>
      </c>
      <c r="F196" s="45" t="s">
        <v>7</v>
      </c>
      <c r="G196" s="46" t="s">
        <v>348</v>
      </c>
      <c r="H196" s="47">
        <v>1</v>
      </c>
      <c r="I196" s="48">
        <v>0</v>
      </c>
      <c r="J196" s="49">
        <f>ROUND(H196*I196,2)</f>
        <v>0</v>
      </c>
      <c r="K196" s="50">
        <v>0.20999999999999999</v>
      </c>
      <c r="L196" s="51">
        <f>ROUND(J196*1.21,2)</f>
        <v>0</v>
      </c>
      <c r="M196" s="13"/>
      <c r="N196" s="2"/>
      <c r="O196" s="2"/>
      <c r="P196" s="2"/>
      <c r="Q196" s="33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52" t="s">
        <v>65</v>
      </c>
      <c r="C197" s="1"/>
      <c r="D197" s="1"/>
      <c r="E197" s="53" t="s">
        <v>347</v>
      </c>
      <c r="F197" s="1"/>
      <c r="G197" s="1"/>
      <c r="H197" s="43"/>
      <c r="I197" s="1"/>
      <c r="J197" s="43"/>
      <c r="K197" s="1"/>
      <c r="L197" s="1"/>
      <c r="M197" s="13"/>
      <c r="N197" s="2"/>
      <c r="O197" s="2"/>
      <c r="P197" s="2"/>
      <c r="Q197" s="2"/>
    </row>
    <row r="198" thickBot="1">
      <c r="A198" s="10"/>
      <c r="B198" s="54" t="s">
        <v>67</v>
      </c>
      <c r="C198" s="55"/>
      <c r="D198" s="55"/>
      <c r="E198" s="56" t="s">
        <v>7</v>
      </c>
      <c r="F198" s="55"/>
      <c r="G198" s="55"/>
      <c r="H198" s="57"/>
      <c r="I198" s="55"/>
      <c r="J198" s="57"/>
      <c r="K198" s="55"/>
      <c r="L198" s="55"/>
      <c r="M198" s="13"/>
      <c r="N198" s="2"/>
      <c r="O198" s="2"/>
      <c r="P198" s="2"/>
      <c r="Q198" s="2"/>
    </row>
    <row r="199" thickTop="1">
      <c r="A199" s="10"/>
      <c r="B199" s="44">
        <v>45</v>
      </c>
      <c r="C199" s="45" t="s">
        <v>227</v>
      </c>
      <c r="D199" s="45"/>
      <c r="E199" s="45" t="s">
        <v>228</v>
      </c>
      <c r="F199" s="45" t="s">
        <v>7</v>
      </c>
      <c r="G199" s="46" t="s">
        <v>218</v>
      </c>
      <c r="H199" s="58">
        <v>1</v>
      </c>
      <c r="I199" s="59">
        <v>0</v>
      </c>
      <c r="J199" s="60">
        <f>ROUND(H199*I199,2)</f>
        <v>0</v>
      </c>
      <c r="K199" s="61">
        <v>0.20999999999999999</v>
      </c>
      <c r="L199" s="62">
        <f>ROUND(J199*1.21,2)</f>
        <v>0</v>
      </c>
      <c r="M199" s="13"/>
      <c r="N199" s="2"/>
      <c r="O199" s="2"/>
      <c r="P199" s="2"/>
      <c r="Q199" s="33">
        <f>IF(ISNUMBER(K199),IF(H199&gt;0,IF(I199&gt;0,J199,0),0),0)</f>
        <v>0</v>
      </c>
      <c r="R199" s="9">
        <f>IF(ISNUMBER(K199)=FALSE,J199,0)</f>
        <v>0</v>
      </c>
    </row>
    <row r="200">
      <c r="A200" s="10"/>
      <c r="B200" s="52" t="s">
        <v>65</v>
      </c>
      <c r="C200" s="1"/>
      <c r="D200" s="1"/>
      <c r="E200" s="53" t="s">
        <v>228</v>
      </c>
      <c r="F200" s="1"/>
      <c r="G200" s="1"/>
      <c r="H200" s="43"/>
      <c r="I200" s="1"/>
      <c r="J200" s="43"/>
      <c r="K200" s="1"/>
      <c r="L200" s="1"/>
      <c r="M200" s="13"/>
      <c r="N200" s="2"/>
      <c r="O200" s="2"/>
      <c r="P200" s="2"/>
      <c r="Q200" s="2"/>
    </row>
    <row r="201" thickBot="1">
      <c r="A201" s="10"/>
      <c r="B201" s="54" t="s">
        <v>67</v>
      </c>
      <c r="C201" s="55"/>
      <c r="D201" s="55"/>
      <c r="E201" s="56" t="s">
        <v>7</v>
      </c>
      <c r="F201" s="55"/>
      <c r="G201" s="55"/>
      <c r="H201" s="57"/>
      <c r="I201" s="55"/>
      <c r="J201" s="57"/>
      <c r="K201" s="55"/>
      <c r="L201" s="55"/>
      <c r="M201" s="13"/>
      <c r="N201" s="2"/>
      <c r="O201" s="2"/>
      <c r="P201" s="2"/>
      <c r="Q201" s="2"/>
    </row>
    <row r="202" thickTop="1">
      <c r="A202" s="10"/>
      <c r="B202" s="44">
        <v>46</v>
      </c>
      <c r="C202" s="45" t="s">
        <v>225</v>
      </c>
      <c r="D202" s="45"/>
      <c r="E202" s="45" t="s">
        <v>226</v>
      </c>
      <c r="F202" s="45" t="s">
        <v>7</v>
      </c>
      <c r="G202" s="46" t="s">
        <v>218</v>
      </c>
      <c r="H202" s="58">
        <v>1</v>
      </c>
      <c r="I202" s="59">
        <v>0</v>
      </c>
      <c r="J202" s="60">
        <f>ROUND(H202*I202,2)</f>
        <v>0</v>
      </c>
      <c r="K202" s="61">
        <v>0.20999999999999999</v>
      </c>
      <c r="L202" s="62">
        <f>ROUND(J202*1.21,2)</f>
        <v>0</v>
      </c>
      <c r="M202" s="13"/>
      <c r="N202" s="2"/>
      <c r="O202" s="2"/>
      <c r="P202" s="2"/>
      <c r="Q202" s="33">
        <f>IF(ISNUMBER(K202),IF(H202&gt;0,IF(I202&gt;0,J202,0),0),0)</f>
        <v>0</v>
      </c>
      <c r="R202" s="9">
        <f>IF(ISNUMBER(K202)=FALSE,J202,0)</f>
        <v>0</v>
      </c>
    </row>
    <row r="203">
      <c r="A203" s="10"/>
      <c r="B203" s="52" t="s">
        <v>65</v>
      </c>
      <c r="C203" s="1"/>
      <c r="D203" s="1"/>
      <c r="E203" s="53" t="s">
        <v>226</v>
      </c>
      <c r="F203" s="1"/>
      <c r="G203" s="1"/>
      <c r="H203" s="43"/>
      <c r="I203" s="1"/>
      <c r="J203" s="43"/>
      <c r="K203" s="1"/>
      <c r="L203" s="1"/>
      <c r="M203" s="13"/>
      <c r="N203" s="2"/>
      <c r="O203" s="2"/>
      <c r="P203" s="2"/>
      <c r="Q203" s="2"/>
    </row>
    <row r="204" thickBot="1">
      <c r="A204" s="10"/>
      <c r="B204" s="54" t="s">
        <v>67</v>
      </c>
      <c r="C204" s="55"/>
      <c r="D204" s="55"/>
      <c r="E204" s="56" t="s">
        <v>7</v>
      </c>
      <c r="F204" s="55"/>
      <c r="G204" s="55"/>
      <c r="H204" s="57"/>
      <c r="I204" s="55"/>
      <c r="J204" s="57"/>
      <c r="K204" s="55"/>
      <c r="L204" s="55"/>
      <c r="M204" s="13"/>
      <c r="N204" s="2"/>
      <c r="O204" s="2"/>
      <c r="P204" s="2"/>
      <c r="Q204" s="2"/>
    </row>
    <row r="205" thickTop="1" thickBot="1" ht="25" customHeight="1">
      <c r="A205" s="10"/>
      <c r="B205" s="1"/>
      <c r="C205" s="63" t="s">
        <v>47</v>
      </c>
      <c r="D205" s="1"/>
      <c r="E205" s="64" t="s">
        <v>48</v>
      </c>
      <c r="F205" s="1"/>
      <c r="G205" s="65" t="s">
        <v>72</v>
      </c>
      <c r="H205" s="66">
        <f>J196+J199+J202</f>
        <v>0</v>
      </c>
      <c r="I205" s="65" t="s">
        <v>73</v>
      </c>
      <c r="J205" s="67">
        <f>(L205-H205)</f>
        <v>0</v>
      </c>
      <c r="K205" s="65" t="s">
        <v>74</v>
      </c>
      <c r="L205" s="68">
        <f>ROUND((J196+J199+J202)*1.21,2)</f>
        <v>0</v>
      </c>
      <c r="M205" s="13"/>
      <c r="N205" s="2"/>
      <c r="O205" s="2"/>
      <c r="P205" s="2"/>
      <c r="Q205" s="33">
        <f>0+Q196+Q199+Q202</f>
        <v>0</v>
      </c>
      <c r="R205" s="9">
        <f>0+R196+R199+R202</f>
        <v>0</v>
      </c>
      <c r="S205" s="69">
        <f>Q205*(1+J205)+R205</f>
        <v>0</v>
      </c>
    </row>
    <row r="206" thickTop="1" thickBot="1" ht="25" customHeight="1">
      <c r="A206" s="10"/>
      <c r="B206" s="70"/>
      <c r="C206" s="70"/>
      <c r="D206" s="70"/>
      <c r="E206" s="71"/>
      <c r="F206" s="70"/>
      <c r="G206" s="72" t="s">
        <v>75</v>
      </c>
      <c r="H206" s="73">
        <f>0+J196+J199+J202</f>
        <v>0</v>
      </c>
      <c r="I206" s="72" t="s">
        <v>76</v>
      </c>
      <c r="J206" s="74">
        <f>0+J205</f>
        <v>0</v>
      </c>
      <c r="K206" s="72" t="s">
        <v>77</v>
      </c>
      <c r="L206" s="75">
        <f>0+L205</f>
        <v>0</v>
      </c>
      <c r="M206" s="13"/>
      <c r="N206" s="2"/>
      <c r="O206" s="2"/>
      <c r="P206" s="2"/>
      <c r="Q206" s="2"/>
    </row>
    <row r="207" ht="40" customHeight="1">
      <c r="A207" s="10"/>
      <c r="B207" s="76" t="s">
        <v>229</v>
      </c>
      <c r="C207" s="1"/>
      <c r="D207" s="1"/>
      <c r="E207" s="1"/>
      <c r="F207" s="1"/>
      <c r="G207" s="1"/>
      <c r="H207" s="43"/>
      <c r="I207" s="1"/>
      <c r="J207" s="43"/>
      <c r="K207" s="1"/>
      <c r="L207" s="1"/>
      <c r="M207" s="13"/>
      <c r="N207" s="2"/>
      <c r="O207" s="2"/>
      <c r="P207" s="2"/>
      <c r="Q207" s="2"/>
    </row>
    <row r="208">
      <c r="A208" s="10"/>
      <c r="B208" s="44">
        <v>47</v>
      </c>
      <c r="C208" s="45" t="s">
        <v>230</v>
      </c>
      <c r="D208" s="45"/>
      <c r="E208" s="45" t="s">
        <v>231</v>
      </c>
      <c r="F208" s="45" t="s">
        <v>7</v>
      </c>
      <c r="G208" s="46" t="s">
        <v>218</v>
      </c>
      <c r="H208" s="47">
        <v>1</v>
      </c>
      <c r="I208" s="48">
        <v>0</v>
      </c>
      <c r="J208" s="49">
        <f>ROUND(H208*I208,2)</f>
        <v>0</v>
      </c>
      <c r="K208" s="50">
        <v>0.20999999999999999</v>
      </c>
      <c r="L208" s="51">
        <f>ROUND(J208*1.21,2)</f>
        <v>0</v>
      </c>
      <c r="M208" s="13"/>
      <c r="N208" s="2"/>
      <c r="O208" s="2"/>
      <c r="P208" s="2"/>
      <c r="Q208" s="33">
        <f>IF(ISNUMBER(K208),IF(H208&gt;0,IF(I208&gt;0,J208,0),0),0)</f>
        <v>0</v>
      </c>
      <c r="R208" s="9">
        <f>IF(ISNUMBER(K208)=FALSE,J208,0)</f>
        <v>0</v>
      </c>
    </row>
    <row r="209">
      <c r="A209" s="10"/>
      <c r="B209" s="52" t="s">
        <v>65</v>
      </c>
      <c r="C209" s="1"/>
      <c r="D209" s="1"/>
      <c r="E209" s="53" t="s">
        <v>231</v>
      </c>
      <c r="F209" s="1"/>
      <c r="G209" s="1"/>
      <c r="H209" s="43"/>
      <c r="I209" s="1"/>
      <c r="J209" s="43"/>
      <c r="K209" s="1"/>
      <c r="L209" s="1"/>
      <c r="M209" s="13"/>
      <c r="N209" s="2"/>
      <c r="O209" s="2"/>
      <c r="P209" s="2"/>
      <c r="Q209" s="2"/>
    </row>
    <row r="210" thickBot="1">
      <c r="A210" s="10"/>
      <c r="B210" s="54" t="s">
        <v>67</v>
      </c>
      <c r="C210" s="55"/>
      <c r="D210" s="55"/>
      <c r="E210" s="56" t="s">
        <v>7</v>
      </c>
      <c r="F210" s="55"/>
      <c r="G210" s="55"/>
      <c r="H210" s="57"/>
      <c r="I210" s="55"/>
      <c r="J210" s="57"/>
      <c r="K210" s="55"/>
      <c r="L210" s="55"/>
      <c r="M210" s="13"/>
      <c r="N210" s="2"/>
      <c r="O210" s="2"/>
      <c r="P210" s="2"/>
      <c r="Q210" s="2"/>
    </row>
    <row r="211" thickTop="1" thickBot="1" ht="25" customHeight="1">
      <c r="A211" s="10"/>
      <c r="B211" s="1"/>
      <c r="C211" s="63" t="s">
        <v>49</v>
      </c>
      <c r="D211" s="1"/>
      <c r="E211" s="64" t="s">
        <v>50</v>
      </c>
      <c r="F211" s="1"/>
      <c r="G211" s="65" t="s">
        <v>72</v>
      </c>
      <c r="H211" s="66">
        <f>0+J208</f>
        <v>0</v>
      </c>
      <c r="I211" s="65" t="s">
        <v>73</v>
      </c>
      <c r="J211" s="67">
        <f>(L211-H211)</f>
        <v>0</v>
      </c>
      <c r="K211" s="65" t="s">
        <v>74</v>
      </c>
      <c r="L211" s="68">
        <f>ROUND((0+J208)*1.21,2)</f>
        <v>0</v>
      </c>
      <c r="M211" s="13"/>
      <c r="N211" s="2"/>
      <c r="O211" s="2"/>
      <c r="P211" s="2"/>
      <c r="Q211" s="33">
        <f>0+Q208</f>
        <v>0</v>
      </c>
      <c r="R211" s="9">
        <f>0+R208</f>
        <v>0</v>
      </c>
      <c r="S211" s="69">
        <f>Q211*(1+J211)+R211</f>
        <v>0</v>
      </c>
    </row>
    <row r="212" thickTop="1" thickBot="1" ht="25" customHeight="1">
      <c r="A212" s="10"/>
      <c r="B212" s="70"/>
      <c r="C212" s="70"/>
      <c r="D212" s="70"/>
      <c r="E212" s="71"/>
      <c r="F212" s="70"/>
      <c r="G212" s="72" t="s">
        <v>75</v>
      </c>
      <c r="H212" s="73">
        <f>0+J208</f>
        <v>0</v>
      </c>
      <c r="I212" s="72" t="s">
        <v>76</v>
      </c>
      <c r="J212" s="74">
        <f>0+J211</f>
        <v>0</v>
      </c>
      <c r="K212" s="72" t="s">
        <v>77</v>
      </c>
      <c r="L212" s="75">
        <f>0+L211</f>
        <v>0</v>
      </c>
      <c r="M212" s="13"/>
      <c r="N212" s="2"/>
      <c r="O212" s="2"/>
      <c r="P212" s="2"/>
      <c r="Q212" s="2"/>
    </row>
    <row r="213" ht="40" customHeight="1">
      <c r="A213" s="10"/>
      <c r="B213" s="76" t="s">
        <v>232</v>
      </c>
      <c r="C213" s="1"/>
      <c r="D213" s="1"/>
      <c r="E213" s="1"/>
      <c r="F213" s="1"/>
      <c r="G213" s="1"/>
      <c r="H213" s="43"/>
      <c r="I213" s="1"/>
      <c r="J213" s="43"/>
      <c r="K213" s="1"/>
      <c r="L213" s="1"/>
      <c r="M213" s="13"/>
      <c r="N213" s="2"/>
      <c r="O213" s="2"/>
      <c r="P213" s="2"/>
      <c r="Q213" s="2"/>
    </row>
    <row r="214">
      <c r="A214" s="10"/>
      <c r="B214" s="44">
        <v>48</v>
      </c>
      <c r="C214" s="45" t="s">
        <v>233</v>
      </c>
      <c r="D214" s="45"/>
      <c r="E214" s="45" t="s">
        <v>234</v>
      </c>
      <c r="F214" s="45" t="s">
        <v>7</v>
      </c>
      <c r="G214" s="46" t="s">
        <v>218</v>
      </c>
      <c r="H214" s="47">
        <v>1</v>
      </c>
      <c r="I214" s="48">
        <v>0</v>
      </c>
      <c r="J214" s="49">
        <f>ROUND(H214*I214,2)</f>
        <v>0</v>
      </c>
      <c r="K214" s="50">
        <v>0.20999999999999999</v>
      </c>
      <c r="L214" s="51">
        <f>ROUND(J214*1.21,2)</f>
        <v>0</v>
      </c>
      <c r="M214" s="13"/>
      <c r="N214" s="2"/>
      <c r="O214" s="2"/>
      <c r="P214" s="2"/>
      <c r="Q214" s="33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52" t="s">
        <v>65</v>
      </c>
      <c r="C215" s="1"/>
      <c r="D215" s="1"/>
      <c r="E215" s="53" t="s">
        <v>234</v>
      </c>
      <c r="F215" s="1"/>
      <c r="G215" s="1"/>
      <c r="H215" s="43"/>
      <c r="I215" s="1"/>
      <c r="J215" s="43"/>
      <c r="K215" s="1"/>
      <c r="L215" s="1"/>
      <c r="M215" s="13"/>
      <c r="N215" s="2"/>
      <c r="O215" s="2"/>
      <c r="P215" s="2"/>
      <c r="Q215" s="2"/>
    </row>
    <row r="216" thickBot="1">
      <c r="A216" s="10"/>
      <c r="B216" s="54" t="s">
        <v>67</v>
      </c>
      <c r="C216" s="55"/>
      <c r="D216" s="55"/>
      <c r="E216" s="56" t="s">
        <v>7</v>
      </c>
      <c r="F216" s="55"/>
      <c r="G216" s="55"/>
      <c r="H216" s="57"/>
      <c r="I216" s="55"/>
      <c r="J216" s="57"/>
      <c r="K216" s="55"/>
      <c r="L216" s="55"/>
      <c r="M216" s="13"/>
      <c r="N216" s="2"/>
      <c r="O216" s="2"/>
      <c r="P216" s="2"/>
      <c r="Q216" s="2"/>
    </row>
    <row r="217" thickTop="1" thickBot="1" ht="25" customHeight="1">
      <c r="A217" s="10"/>
      <c r="B217" s="1"/>
      <c r="C217" s="63" t="s">
        <v>51</v>
      </c>
      <c r="D217" s="1"/>
      <c r="E217" s="64" t="s">
        <v>52</v>
      </c>
      <c r="F217" s="1"/>
      <c r="G217" s="65" t="s">
        <v>72</v>
      </c>
      <c r="H217" s="66">
        <f>0+J214</f>
        <v>0</v>
      </c>
      <c r="I217" s="65" t="s">
        <v>73</v>
      </c>
      <c r="J217" s="67">
        <f>(L217-H217)</f>
        <v>0</v>
      </c>
      <c r="K217" s="65" t="s">
        <v>74</v>
      </c>
      <c r="L217" s="68">
        <f>ROUND((0+J214)*1.21,2)</f>
        <v>0</v>
      </c>
      <c r="M217" s="13"/>
      <c r="N217" s="2"/>
      <c r="O217" s="2"/>
      <c r="P217" s="2"/>
      <c r="Q217" s="33">
        <f>0+Q214</f>
        <v>0</v>
      </c>
      <c r="R217" s="9">
        <f>0+R214</f>
        <v>0</v>
      </c>
      <c r="S217" s="69">
        <f>Q217*(1+J217)+R217</f>
        <v>0</v>
      </c>
    </row>
    <row r="218" thickTop="1" thickBot="1" ht="25" customHeight="1">
      <c r="A218" s="10"/>
      <c r="B218" s="70"/>
      <c r="C218" s="70"/>
      <c r="D218" s="70"/>
      <c r="E218" s="71"/>
      <c r="F218" s="70"/>
      <c r="G218" s="72" t="s">
        <v>75</v>
      </c>
      <c r="H218" s="73">
        <f>0+J214</f>
        <v>0</v>
      </c>
      <c r="I218" s="72" t="s">
        <v>76</v>
      </c>
      <c r="J218" s="74">
        <f>0+J217</f>
        <v>0</v>
      </c>
      <c r="K218" s="72" t="s">
        <v>77</v>
      </c>
      <c r="L218" s="75">
        <f>0+L217</f>
        <v>0</v>
      </c>
      <c r="M218" s="13"/>
      <c r="N218" s="2"/>
      <c r="O218" s="2"/>
      <c r="P218" s="2"/>
      <c r="Q218" s="2"/>
    </row>
    <row r="219">
      <c r="A219" s="14"/>
      <c r="B219" s="4"/>
      <c r="C219" s="4"/>
      <c r="D219" s="4"/>
      <c r="E219" s="4"/>
      <c r="F219" s="4"/>
      <c r="G219" s="4"/>
      <c r="H219" s="77"/>
      <c r="I219" s="4"/>
      <c r="J219" s="77"/>
      <c r="K219" s="4"/>
      <c r="L219" s="4"/>
      <c r="M219" s="15"/>
      <c r="N219" s="2"/>
      <c r="O219" s="2"/>
      <c r="P219" s="2"/>
      <c r="Q219" s="2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2"/>
      <c r="P220" s="2"/>
      <c r="Q220" s="2"/>
    </row>
  </sheetData>
  <mergeCells count="135">
    <mergeCell ref="B44:D44"/>
    <mergeCell ref="B45:D45"/>
    <mergeCell ref="B47:D47"/>
    <mergeCell ref="B48:D48"/>
    <mergeCell ref="B50:D50"/>
    <mergeCell ref="B51:D51"/>
    <mergeCell ref="B53:D53"/>
    <mergeCell ref="B54:D54"/>
    <mergeCell ref="B57:L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74:D74"/>
    <mergeCell ref="B75:D75"/>
    <mergeCell ref="B77:D77"/>
    <mergeCell ref="B78:D78"/>
    <mergeCell ref="B81:L81"/>
    <mergeCell ref="B83:D83"/>
    <mergeCell ref="B84:D84"/>
    <mergeCell ref="B86:D86"/>
    <mergeCell ref="B87:D87"/>
    <mergeCell ref="B89:D89"/>
    <mergeCell ref="B90:D90"/>
    <mergeCell ref="B93:L9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33:C34"/>
    <mergeCell ref="B36:L36"/>
    <mergeCell ref="B38:D38"/>
    <mergeCell ref="B39:D39"/>
    <mergeCell ref="B41:D41"/>
    <mergeCell ref="B42:D4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7:D107"/>
    <mergeCell ref="B108:D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3:L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1:L141"/>
    <mergeCell ref="B143:D143"/>
    <mergeCell ref="B144:D144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9:L159"/>
    <mergeCell ref="B161:D161"/>
    <mergeCell ref="B162:D162"/>
    <mergeCell ref="B164:D164"/>
    <mergeCell ref="B165:D165"/>
    <mergeCell ref="B167:D167"/>
    <mergeCell ref="B168:D168"/>
    <mergeCell ref="B173:D173"/>
    <mergeCell ref="B174:D174"/>
    <mergeCell ref="B176:D176"/>
    <mergeCell ref="B177:D177"/>
    <mergeCell ref="B171:L171"/>
    <mergeCell ref="B182:D182"/>
    <mergeCell ref="B183:D183"/>
    <mergeCell ref="B185:D185"/>
    <mergeCell ref="B186:D186"/>
    <mergeCell ref="B188:D188"/>
    <mergeCell ref="B189:D189"/>
    <mergeCell ref="B191:D191"/>
    <mergeCell ref="B192:D192"/>
    <mergeCell ref="B180:L180"/>
    <mergeCell ref="B197:D197"/>
    <mergeCell ref="B198:D198"/>
    <mergeCell ref="B200:D200"/>
    <mergeCell ref="B201:D201"/>
    <mergeCell ref="B203:D203"/>
    <mergeCell ref="B204:D204"/>
    <mergeCell ref="B195:L195"/>
    <mergeCell ref="B209:D209"/>
    <mergeCell ref="B210:D210"/>
    <mergeCell ref="B207:L207"/>
    <mergeCell ref="B215:D215"/>
    <mergeCell ref="B216:D216"/>
    <mergeCell ref="B213:L21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0+(H75+H96+H117+H126+H132+H144+H150+H165+H174+H180+H186)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0+H76+H97+H118+H127+H133+H145+H151+H166+H175+H181+H187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349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ROUND(0+((H75+H96+H117+H126+H132+H144+H150+H165+H174+H180+H186)*1.21),2)</f>
        <v>0</v>
      </c>
      <c r="K11" s="1"/>
      <c r="L11" s="1"/>
      <c r="M11" s="13"/>
      <c r="N11" s="2"/>
      <c r="O11" s="2"/>
      <c r="P11" s="2"/>
      <c r="Q11" s="33">
        <f>IF(SUM(K20:K30)&gt;0,ROUND(SUM(S20:S30)/SUM(K20:K30)-1,8),0)</f>
        <v>0</v>
      </c>
      <c r="R11" s="9">
        <f>AVERAGE(J75,J96,J117,J126,J132,J144,J150,J165,J174,J180,J186)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236</v>
      </c>
      <c r="F20" s="1"/>
      <c r="G20" s="1"/>
      <c r="H20" s="1"/>
      <c r="I20" s="1"/>
      <c r="J20" s="1"/>
      <c r="K20" s="38">
        <f>0+J36+J39+J42+J45+J48+J51+J54+J57+J60+J63+J66+J69+J72</f>
        <v>0</v>
      </c>
      <c r="L20" s="38">
        <f>0+L75</f>
        <v>0</v>
      </c>
      <c r="M20" s="13"/>
      <c r="N20" s="2"/>
      <c r="O20" s="2"/>
      <c r="P20" s="2"/>
      <c r="Q20" s="2"/>
      <c r="S20" s="9">
        <f>S75</f>
        <v>0</v>
      </c>
    </row>
    <row r="21">
      <c r="A21" s="10"/>
      <c r="B21" s="36">
        <v>2</v>
      </c>
      <c r="C21" s="1"/>
      <c r="D21" s="1"/>
      <c r="E21" s="37" t="s">
        <v>237</v>
      </c>
      <c r="F21" s="1"/>
      <c r="G21" s="1"/>
      <c r="H21" s="1"/>
      <c r="I21" s="1"/>
      <c r="J21" s="1"/>
      <c r="K21" s="38">
        <f>0+J78+J81+J84+J87+J90+J93</f>
        <v>0</v>
      </c>
      <c r="L21" s="38">
        <f>0+L96</f>
        <v>0</v>
      </c>
      <c r="M21" s="13"/>
      <c r="N21" s="2"/>
      <c r="O21" s="2"/>
      <c r="P21" s="2"/>
      <c r="Q21" s="2"/>
      <c r="S21" s="9">
        <f>S96</f>
        <v>0</v>
      </c>
    </row>
    <row r="22">
      <c r="A22" s="10"/>
      <c r="B22" s="36">
        <v>3</v>
      </c>
      <c r="C22" s="1"/>
      <c r="D22" s="1"/>
      <c r="E22" s="37" t="s">
        <v>37</v>
      </c>
      <c r="F22" s="1"/>
      <c r="G22" s="1"/>
      <c r="H22" s="1"/>
      <c r="I22" s="1"/>
      <c r="J22" s="1"/>
      <c r="K22" s="38">
        <f>0+J99+J102+J105+J108+J111+J114</f>
        <v>0</v>
      </c>
      <c r="L22" s="38">
        <f>0+L117</f>
        <v>0</v>
      </c>
      <c r="M22" s="13"/>
      <c r="N22" s="2"/>
      <c r="O22" s="2"/>
      <c r="P22" s="2"/>
      <c r="Q22" s="2"/>
      <c r="S22" s="9">
        <f>S117</f>
        <v>0</v>
      </c>
    </row>
    <row r="23">
      <c r="A23" s="10"/>
      <c r="B23" s="36">
        <v>4</v>
      </c>
      <c r="C23" s="1"/>
      <c r="D23" s="1"/>
      <c r="E23" s="37" t="s">
        <v>350</v>
      </c>
      <c r="F23" s="1"/>
      <c r="G23" s="1"/>
      <c r="H23" s="1"/>
      <c r="I23" s="1"/>
      <c r="J23" s="1"/>
      <c r="K23" s="38">
        <f>0+J120+J123</f>
        <v>0</v>
      </c>
      <c r="L23" s="38">
        <f>0+L126</f>
        <v>0</v>
      </c>
      <c r="M23" s="13"/>
      <c r="N23" s="2"/>
      <c r="O23" s="2"/>
      <c r="P23" s="2"/>
      <c r="Q23" s="2"/>
      <c r="S23" s="9">
        <f>S126</f>
        <v>0</v>
      </c>
    </row>
    <row r="24">
      <c r="A24" s="10"/>
      <c r="B24" s="36">
        <v>9</v>
      </c>
      <c r="C24" s="1"/>
      <c r="D24" s="1"/>
      <c r="E24" s="37" t="s">
        <v>42</v>
      </c>
      <c r="F24" s="1"/>
      <c r="G24" s="1"/>
      <c r="H24" s="1"/>
      <c r="I24" s="1"/>
      <c r="J24" s="1"/>
      <c r="K24" s="38">
        <f>0+J129</f>
        <v>0</v>
      </c>
      <c r="L24" s="38">
        <f>0+L132</f>
        <v>0</v>
      </c>
      <c r="M24" s="13"/>
      <c r="N24" s="2"/>
      <c r="O24" s="2"/>
      <c r="P24" s="2"/>
      <c r="Q24" s="2"/>
      <c r="S24" s="9">
        <f>S132</f>
        <v>0</v>
      </c>
    </row>
    <row r="25">
      <c r="A25" s="10"/>
      <c r="B25" s="36">
        <v>997</v>
      </c>
      <c r="C25" s="1"/>
      <c r="D25" s="1"/>
      <c r="E25" s="37" t="s">
        <v>43</v>
      </c>
      <c r="F25" s="1"/>
      <c r="G25" s="1"/>
      <c r="H25" s="1"/>
      <c r="I25" s="1"/>
      <c r="J25" s="1"/>
      <c r="K25" s="38">
        <f>0+J135+J138+J141</f>
        <v>0</v>
      </c>
      <c r="L25" s="38">
        <f>0+L144</f>
        <v>0</v>
      </c>
      <c r="M25" s="39"/>
      <c r="N25" s="2"/>
      <c r="O25" s="2"/>
      <c r="P25" s="2"/>
      <c r="Q25" s="2"/>
      <c r="S25" s="9">
        <f>S144</f>
        <v>0</v>
      </c>
    </row>
    <row r="26">
      <c r="A26" s="10"/>
      <c r="B26" s="36">
        <v>998</v>
      </c>
      <c r="C26" s="1"/>
      <c r="D26" s="1"/>
      <c r="E26" s="37" t="s">
        <v>44</v>
      </c>
      <c r="F26" s="1"/>
      <c r="G26" s="1"/>
      <c r="H26" s="1"/>
      <c r="I26" s="1"/>
      <c r="J26" s="1"/>
      <c r="K26" s="38">
        <f>0+J147</f>
        <v>0</v>
      </c>
      <c r="L26" s="38">
        <f>0+L150</f>
        <v>0</v>
      </c>
      <c r="M26" s="39"/>
      <c r="N26" s="2"/>
      <c r="O26" s="2"/>
      <c r="P26" s="2"/>
      <c r="Q26" s="2"/>
      <c r="S26" s="9">
        <f>S150</f>
        <v>0</v>
      </c>
    </row>
    <row r="27">
      <c r="A27" s="10"/>
      <c r="B27" s="36" t="s">
        <v>45</v>
      </c>
      <c r="C27" s="1"/>
      <c r="D27" s="1"/>
      <c r="E27" s="37" t="s">
        <v>46</v>
      </c>
      <c r="F27" s="1"/>
      <c r="G27" s="1"/>
      <c r="H27" s="1"/>
      <c r="I27" s="1"/>
      <c r="J27" s="1"/>
      <c r="K27" s="38">
        <f>0+J153+J156+J159+J162</f>
        <v>0</v>
      </c>
      <c r="L27" s="38">
        <f>0+L165</f>
        <v>0</v>
      </c>
      <c r="M27" s="39"/>
      <c r="N27" s="2"/>
      <c r="O27" s="2"/>
      <c r="P27" s="2"/>
      <c r="Q27" s="2"/>
      <c r="S27" s="9">
        <f>S165</f>
        <v>0</v>
      </c>
    </row>
    <row r="28">
      <c r="A28" s="10"/>
      <c r="B28" s="36" t="s">
        <v>47</v>
      </c>
      <c r="C28" s="1"/>
      <c r="D28" s="1"/>
      <c r="E28" s="37" t="s">
        <v>48</v>
      </c>
      <c r="F28" s="1"/>
      <c r="G28" s="1"/>
      <c r="H28" s="1"/>
      <c r="I28" s="1"/>
      <c r="J28" s="1"/>
      <c r="K28" s="38">
        <f>0+J168+J171</f>
        <v>0</v>
      </c>
      <c r="L28" s="38">
        <f>0+L174</f>
        <v>0</v>
      </c>
      <c r="M28" s="39"/>
      <c r="N28" s="2"/>
      <c r="O28" s="2"/>
      <c r="P28" s="2"/>
      <c r="Q28" s="2"/>
      <c r="S28" s="9">
        <f>S174</f>
        <v>0</v>
      </c>
    </row>
    <row r="29">
      <c r="A29" s="10"/>
      <c r="B29" s="36" t="s">
        <v>49</v>
      </c>
      <c r="C29" s="1"/>
      <c r="D29" s="1"/>
      <c r="E29" s="37" t="s">
        <v>50</v>
      </c>
      <c r="F29" s="1"/>
      <c r="G29" s="1"/>
      <c r="H29" s="1"/>
      <c r="I29" s="1"/>
      <c r="J29" s="1"/>
      <c r="K29" s="38">
        <f>0+J177</f>
        <v>0</v>
      </c>
      <c r="L29" s="38">
        <f>0+L180</f>
        <v>0</v>
      </c>
      <c r="M29" s="39"/>
      <c r="N29" s="2"/>
      <c r="O29" s="2"/>
      <c r="P29" s="2"/>
      <c r="Q29" s="2"/>
      <c r="S29" s="9">
        <f>S180</f>
        <v>0</v>
      </c>
    </row>
    <row r="30">
      <c r="A30" s="10"/>
      <c r="B30" s="36" t="s">
        <v>51</v>
      </c>
      <c r="C30" s="1"/>
      <c r="D30" s="1"/>
      <c r="E30" s="37" t="s">
        <v>52</v>
      </c>
      <c r="F30" s="1"/>
      <c r="G30" s="1"/>
      <c r="H30" s="1"/>
      <c r="I30" s="1"/>
      <c r="J30" s="1"/>
      <c r="K30" s="38">
        <f>0+J183</f>
        <v>0</v>
      </c>
      <c r="L30" s="38">
        <f>0+L186</f>
        <v>0</v>
      </c>
      <c r="M30" s="39"/>
      <c r="N30" s="2"/>
      <c r="O30" s="2"/>
      <c r="P30" s="2"/>
      <c r="Q30" s="2"/>
      <c r="S30" s="9">
        <f>S186</f>
        <v>0</v>
      </c>
    </row>
    <row r="31">
      <c r="A31" s="1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0"/>
      <c r="N31" s="2"/>
      <c r="O31" s="2"/>
      <c r="P31" s="2"/>
      <c r="Q31" s="2"/>
    </row>
    <row r="32" ht="14" customHeight="1">
      <c r="A32" s="4"/>
      <c r="B32" s="28" t="s">
        <v>53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2"/>
      <c r="N32" s="2"/>
      <c r="O32" s="2"/>
      <c r="P32" s="2"/>
      <c r="Q32" s="2"/>
    </row>
    <row r="33" ht="18" customHeight="1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41"/>
      <c r="N33" s="2"/>
      <c r="O33" s="2"/>
      <c r="P33" s="2"/>
      <c r="Q33" s="2"/>
    </row>
    <row r="34" ht="18" customHeight="1">
      <c r="A34" s="10"/>
      <c r="B34" s="34" t="s">
        <v>54</v>
      </c>
      <c r="C34" s="34" t="s">
        <v>35</v>
      </c>
      <c r="D34" s="34" t="s">
        <v>55</v>
      </c>
      <c r="E34" s="34" t="s">
        <v>36</v>
      </c>
      <c r="F34" s="34" t="s">
        <v>56</v>
      </c>
      <c r="G34" s="35" t="s">
        <v>57</v>
      </c>
      <c r="H34" s="23" t="s">
        <v>58</v>
      </c>
      <c r="I34" s="23" t="s">
        <v>59</v>
      </c>
      <c r="J34" s="23" t="s">
        <v>17</v>
      </c>
      <c r="K34" s="35" t="s">
        <v>60</v>
      </c>
      <c r="L34" s="23" t="s">
        <v>18</v>
      </c>
      <c r="M34" s="39"/>
      <c r="N34" s="2"/>
      <c r="O34" s="2"/>
      <c r="P34" s="2"/>
      <c r="Q34" s="2"/>
    </row>
    <row r="35" ht="40" customHeight="1">
      <c r="A35" s="10"/>
      <c r="B35" s="42" t="s">
        <v>241</v>
      </c>
      <c r="C35" s="1"/>
      <c r="D35" s="1"/>
      <c r="E35" s="1"/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>
      <c r="A36" s="10"/>
      <c r="B36" s="44">
        <v>1</v>
      </c>
      <c r="C36" s="45" t="s">
        <v>351</v>
      </c>
      <c r="D36" s="45"/>
      <c r="E36" s="45" t="s">
        <v>352</v>
      </c>
      <c r="F36" s="45" t="s">
        <v>7</v>
      </c>
      <c r="G36" s="46" t="s">
        <v>353</v>
      </c>
      <c r="H36" s="47">
        <v>240</v>
      </c>
      <c r="I36" s="48">
        <v>0</v>
      </c>
      <c r="J36" s="49">
        <f>ROUND(H36*I36,2)</f>
        <v>0</v>
      </c>
      <c r="K36" s="50">
        <v>0.20999999999999999</v>
      </c>
      <c r="L36" s="51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52" t="s">
        <v>65</v>
      </c>
      <c r="C37" s="1"/>
      <c r="D37" s="1"/>
      <c r="E37" s="53" t="s">
        <v>352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4" t="s">
        <v>67</v>
      </c>
      <c r="C38" s="55"/>
      <c r="D38" s="55"/>
      <c r="E38" s="56" t="s">
        <v>7</v>
      </c>
      <c r="F38" s="55"/>
      <c r="G38" s="55"/>
      <c r="H38" s="57"/>
      <c r="I38" s="55"/>
      <c r="J38" s="57"/>
      <c r="K38" s="55"/>
      <c r="L38" s="55"/>
      <c r="M38" s="13"/>
      <c r="N38" s="2"/>
      <c r="O38" s="2"/>
      <c r="P38" s="2"/>
      <c r="Q38" s="2"/>
    </row>
    <row r="39" thickTop="1">
      <c r="A39" s="10"/>
      <c r="B39" s="44">
        <v>2</v>
      </c>
      <c r="C39" s="45" t="s">
        <v>354</v>
      </c>
      <c r="D39" s="45"/>
      <c r="E39" s="45" t="s">
        <v>355</v>
      </c>
      <c r="F39" s="45" t="s">
        <v>7</v>
      </c>
      <c r="G39" s="46" t="s">
        <v>244</v>
      </c>
      <c r="H39" s="58">
        <v>42.052999999999997</v>
      </c>
      <c r="I39" s="59">
        <v>0</v>
      </c>
      <c r="J39" s="60">
        <f>ROUND(H39*I39,2)</f>
        <v>0</v>
      </c>
      <c r="K39" s="61">
        <v>0.20999999999999999</v>
      </c>
      <c r="L39" s="62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>
      <c r="A40" s="10"/>
      <c r="B40" s="52" t="s">
        <v>65</v>
      </c>
      <c r="C40" s="1"/>
      <c r="D40" s="1"/>
      <c r="E40" s="53" t="s">
        <v>355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4" t="s">
        <v>67</v>
      </c>
      <c r="C41" s="55"/>
      <c r="D41" s="55"/>
      <c r="E41" s="56" t="s">
        <v>356</v>
      </c>
      <c r="F41" s="55"/>
      <c r="G41" s="55"/>
      <c r="H41" s="57"/>
      <c r="I41" s="55"/>
      <c r="J41" s="57"/>
      <c r="K41" s="55"/>
      <c r="L41" s="55"/>
      <c r="M41" s="13"/>
      <c r="N41" s="2"/>
      <c r="O41" s="2"/>
      <c r="P41" s="2"/>
      <c r="Q41" s="2"/>
    </row>
    <row r="42" thickTop="1">
      <c r="A42" s="10"/>
      <c r="B42" s="44">
        <v>3</v>
      </c>
      <c r="C42" s="45" t="s">
        <v>242</v>
      </c>
      <c r="D42" s="45"/>
      <c r="E42" s="45" t="s">
        <v>243</v>
      </c>
      <c r="F42" s="45" t="s">
        <v>7</v>
      </c>
      <c r="G42" s="46" t="s">
        <v>244</v>
      </c>
      <c r="H42" s="58">
        <v>7.0880000000000001</v>
      </c>
      <c r="I42" s="59">
        <v>0</v>
      </c>
      <c r="J42" s="60">
        <f>ROUND(H42*I42,2)</f>
        <v>0</v>
      </c>
      <c r="K42" s="61">
        <v>0.20999999999999999</v>
      </c>
      <c r="L42" s="62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52" t="s">
        <v>65</v>
      </c>
      <c r="C43" s="1"/>
      <c r="D43" s="1"/>
      <c r="E43" s="53" t="s">
        <v>243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4" t="s">
        <v>67</v>
      </c>
      <c r="C44" s="55"/>
      <c r="D44" s="55"/>
      <c r="E44" s="56" t="s">
        <v>357</v>
      </c>
      <c r="F44" s="55"/>
      <c r="G44" s="55"/>
      <c r="H44" s="57"/>
      <c r="I44" s="55"/>
      <c r="J44" s="57"/>
      <c r="K44" s="55"/>
      <c r="L44" s="55"/>
      <c r="M44" s="13"/>
      <c r="N44" s="2"/>
      <c r="O44" s="2"/>
      <c r="P44" s="2"/>
      <c r="Q44" s="2"/>
    </row>
    <row r="45" thickTop="1">
      <c r="A45" s="10"/>
      <c r="B45" s="44">
        <v>4</v>
      </c>
      <c r="C45" s="45" t="s">
        <v>358</v>
      </c>
      <c r="D45" s="45"/>
      <c r="E45" s="45" t="s">
        <v>359</v>
      </c>
      <c r="F45" s="45" t="s">
        <v>7</v>
      </c>
      <c r="G45" s="46" t="s">
        <v>120</v>
      </c>
      <c r="H45" s="58">
        <v>15.75</v>
      </c>
      <c r="I45" s="59">
        <v>0</v>
      </c>
      <c r="J45" s="60">
        <f>ROUND(H45*I45,2)</f>
        <v>0</v>
      </c>
      <c r="K45" s="61">
        <v>0.20999999999999999</v>
      </c>
      <c r="L45" s="62">
        <f>ROUND(J45*1.21,2)</f>
        <v>0</v>
      </c>
      <c r="M45" s="13"/>
      <c r="N45" s="2"/>
      <c r="O45" s="2"/>
      <c r="P45" s="2"/>
      <c r="Q45" s="33">
        <f>IF(ISNUMBER(K45),IF(H45&gt;0,IF(I45&gt;0,J45,0),0),0)</f>
        <v>0</v>
      </c>
      <c r="R45" s="9">
        <f>IF(ISNUMBER(K45)=FALSE,J45,0)</f>
        <v>0</v>
      </c>
    </row>
    <row r="46">
      <c r="A46" s="10"/>
      <c r="B46" s="52" t="s">
        <v>65</v>
      </c>
      <c r="C46" s="1"/>
      <c r="D46" s="1"/>
      <c r="E46" s="53" t="s">
        <v>360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4" t="s">
        <v>67</v>
      </c>
      <c r="C47" s="55"/>
      <c r="D47" s="55"/>
      <c r="E47" s="56" t="s">
        <v>361</v>
      </c>
      <c r="F47" s="55"/>
      <c r="G47" s="55"/>
      <c r="H47" s="57"/>
      <c r="I47" s="55"/>
      <c r="J47" s="57"/>
      <c r="K47" s="55"/>
      <c r="L47" s="55"/>
      <c r="M47" s="13"/>
      <c r="N47" s="2"/>
      <c r="O47" s="2"/>
      <c r="P47" s="2"/>
      <c r="Q47" s="2"/>
    </row>
    <row r="48" thickTop="1">
      <c r="A48" s="10"/>
      <c r="B48" s="44">
        <v>5</v>
      </c>
      <c r="C48" s="45" t="s">
        <v>362</v>
      </c>
      <c r="D48" s="45"/>
      <c r="E48" s="45" t="s">
        <v>363</v>
      </c>
      <c r="F48" s="45" t="s">
        <v>7</v>
      </c>
      <c r="G48" s="46" t="s">
        <v>100</v>
      </c>
      <c r="H48" s="58">
        <v>0.627</v>
      </c>
      <c r="I48" s="59">
        <v>0</v>
      </c>
      <c r="J48" s="60">
        <f>ROUND(H48*I48,2)</f>
        <v>0</v>
      </c>
      <c r="K48" s="61">
        <v>0.20999999999999999</v>
      </c>
      <c r="L48" s="62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52" t="s">
        <v>65</v>
      </c>
      <c r="C49" s="1"/>
      <c r="D49" s="1"/>
      <c r="E49" s="53" t="s">
        <v>363</v>
      </c>
      <c r="F49" s="1"/>
      <c r="G49" s="1"/>
      <c r="H49" s="43"/>
      <c r="I49" s="1"/>
      <c r="J49" s="43"/>
      <c r="K49" s="1"/>
      <c r="L49" s="1"/>
      <c r="M49" s="13"/>
      <c r="N49" s="2"/>
      <c r="O49" s="2"/>
      <c r="P49" s="2"/>
      <c r="Q49" s="2"/>
    </row>
    <row r="50" thickBot="1">
      <c r="A50" s="10"/>
      <c r="B50" s="54" t="s">
        <v>67</v>
      </c>
      <c r="C50" s="55"/>
      <c r="D50" s="55"/>
      <c r="E50" s="56" t="s">
        <v>364</v>
      </c>
      <c r="F50" s="55"/>
      <c r="G50" s="55"/>
      <c r="H50" s="57"/>
      <c r="I50" s="55"/>
      <c r="J50" s="57"/>
      <c r="K50" s="55"/>
      <c r="L50" s="55"/>
      <c r="M50" s="13"/>
      <c r="N50" s="2"/>
      <c r="O50" s="2"/>
      <c r="P50" s="2"/>
      <c r="Q50" s="2"/>
    </row>
    <row r="51" thickTop="1">
      <c r="A51" s="10"/>
      <c r="B51" s="44">
        <v>6</v>
      </c>
      <c r="C51" s="45" t="s">
        <v>365</v>
      </c>
      <c r="D51" s="45"/>
      <c r="E51" s="45" t="s">
        <v>366</v>
      </c>
      <c r="F51" s="45" t="s">
        <v>7</v>
      </c>
      <c r="G51" s="46" t="s">
        <v>120</v>
      </c>
      <c r="H51" s="58">
        <v>15.75</v>
      </c>
      <c r="I51" s="59">
        <v>0</v>
      </c>
      <c r="J51" s="60">
        <f>ROUND(H51*I51,2)</f>
        <v>0</v>
      </c>
      <c r="K51" s="61">
        <v>0.20999999999999999</v>
      </c>
      <c r="L51" s="62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52" t="s">
        <v>65</v>
      </c>
      <c r="C52" s="1"/>
      <c r="D52" s="1"/>
      <c r="E52" s="53" t="s">
        <v>366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4" t="s">
        <v>67</v>
      </c>
      <c r="C53" s="55"/>
      <c r="D53" s="55"/>
      <c r="E53" s="56" t="s">
        <v>7</v>
      </c>
      <c r="F53" s="55"/>
      <c r="G53" s="55"/>
      <c r="H53" s="57"/>
      <c r="I53" s="55"/>
      <c r="J53" s="57"/>
      <c r="K53" s="55"/>
      <c r="L53" s="55"/>
      <c r="M53" s="13"/>
      <c r="N53" s="2"/>
      <c r="O53" s="2"/>
      <c r="P53" s="2"/>
      <c r="Q53" s="2"/>
    </row>
    <row r="54" thickTop="1">
      <c r="A54" s="10"/>
      <c r="B54" s="44">
        <v>7</v>
      </c>
      <c r="C54" s="45" t="s">
        <v>367</v>
      </c>
      <c r="D54" s="45"/>
      <c r="E54" s="45" t="s">
        <v>368</v>
      </c>
      <c r="F54" s="45" t="s">
        <v>7</v>
      </c>
      <c r="G54" s="46" t="s">
        <v>64</v>
      </c>
      <c r="H54" s="58">
        <v>39.375</v>
      </c>
      <c r="I54" s="59">
        <v>0</v>
      </c>
      <c r="J54" s="60">
        <f>ROUND(H54*I54,2)</f>
        <v>0</v>
      </c>
      <c r="K54" s="61">
        <v>0.20999999999999999</v>
      </c>
      <c r="L54" s="62">
        <f>ROUND(J54*1.21,2)</f>
        <v>0</v>
      </c>
      <c r="M54" s="13"/>
      <c r="N54" s="2"/>
      <c r="O54" s="2"/>
      <c r="P54" s="2"/>
      <c r="Q54" s="33">
        <f>IF(ISNUMBER(K54),IF(H54&gt;0,IF(I54&gt;0,J54,0),0),0)</f>
        <v>0</v>
      </c>
      <c r="R54" s="9">
        <f>IF(ISNUMBER(K54)=FALSE,J54,0)</f>
        <v>0</v>
      </c>
    </row>
    <row r="55">
      <c r="A55" s="10"/>
      <c r="B55" s="52" t="s">
        <v>65</v>
      </c>
      <c r="C55" s="1"/>
      <c r="D55" s="1"/>
      <c r="E55" s="53" t="s">
        <v>368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4" t="s">
        <v>67</v>
      </c>
      <c r="C56" s="55"/>
      <c r="D56" s="55"/>
      <c r="E56" s="56" t="s">
        <v>369</v>
      </c>
      <c r="F56" s="55"/>
      <c r="G56" s="55"/>
      <c r="H56" s="57"/>
      <c r="I56" s="55"/>
      <c r="J56" s="57"/>
      <c r="K56" s="55"/>
      <c r="L56" s="55"/>
      <c r="M56" s="13"/>
      <c r="N56" s="2"/>
      <c r="O56" s="2"/>
      <c r="P56" s="2"/>
      <c r="Q56" s="2"/>
    </row>
    <row r="57" thickTop="1">
      <c r="A57" s="10"/>
      <c r="B57" s="44">
        <v>28</v>
      </c>
      <c r="C57" s="45" t="s">
        <v>370</v>
      </c>
      <c r="D57" s="45"/>
      <c r="E57" s="45" t="s">
        <v>371</v>
      </c>
      <c r="F57" s="45" t="s">
        <v>7</v>
      </c>
      <c r="G57" s="46" t="s">
        <v>244</v>
      </c>
      <c r="H57" s="58">
        <v>15.66</v>
      </c>
      <c r="I57" s="59">
        <v>0</v>
      </c>
      <c r="J57" s="60">
        <f>ROUND(H57*I57,2)</f>
        <v>0</v>
      </c>
      <c r="K57" s="61">
        <v>0.20999999999999999</v>
      </c>
      <c r="L57" s="62">
        <f>ROUND(J57*1.21,2)</f>
        <v>0</v>
      </c>
      <c r="M57" s="13"/>
      <c r="N57" s="2"/>
      <c r="O57" s="2"/>
      <c r="P57" s="2"/>
      <c r="Q57" s="33">
        <f>IF(ISNUMBER(K57),IF(H57&gt;0,IF(I57&gt;0,J57,0),0),0)</f>
        <v>0</v>
      </c>
      <c r="R57" s="9">
        <f>IF(ISNUMBER(K57)=FALSE,J57,0)</f>
        <v>0</v>
      </c>
    </row>
    <row r="58">
      <c r="A58" s="10"/>
      <c r="B58" s="52" t="s">
        <v>65</v>
      </c>
      <c r="C58" s="1"/>
      <c r="D58" s="1"/>
      <c r="E58" s="53" t="s">
        <v>372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4" t="s">
        <v>67</v>
      </c>
      <c r="C59" s="55"/>
      <c r="D59" s="55"/>
      <c r="E59" s="56" t="s">
        <v>373</v>
      </c>
      <c r="F59" s="55"/>
      <c r="G59" s="55"/>
      <c r="H59" s="57"/>
      <c r="I59" s="55"/>
      <c r="J59" s="57"/>
      <c r="K59" s="55"/>
      <c r="L59" s="55"/>
      <c r="M59" s="13"/>
      <c r="N59" s="2"/>
      <c r="O59" s="2"/>
      <c r="P59" s="2"/>
      <c r="Q59" s="2"/>
    </row>
    <row r="60" thickTop="1">
      <c r="A60" s="10"/>
      <c r="B60" s="44">
        <v>30</v>
      </c>
      <c r="C60" s="45" t="s">
        <v>374</v>
      </c>
      <c r="D60" s="45"/>
      <c r="E60" s="45" t="s">
        <v>197</v>
      </c>
      <c r="F60" s="45" t="s">
        <v>7</v>
      </c>
      <c r="G60" s="46" t="s">
        <v>100</v>
      </c>
      <c r="H60" s="58">
        <v>60.265999999999998</v>
      </c>
      <c r="I60" s="59">
        <v>0</v>
      </c>
      <c r="J60" s="60">
        <f>ROUND(H60*I60,2)</f>
        <v>0</v>
      </c>
      <c r="K60" s="61">
        <v>0.20999999999999999</v>
      </c>
      <c r="L60" s="62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52" t="s">
        <v>65</v>
      </c>
      <c r="C61" s="1"/>
      <c r="D61" s="1"/>
      <c r="E61" s="53" t="s">
        <v>198</v>
      </c>
      <c r="F61" s="1"/>
      <c r="G61" s="1"/>
      <c r="H61" s="43"/>
      <c r="I61" s="1"/>
      <c r="J61" s="43"/>
      <c r="K61" s="1"/>
      <c r="L61" s="1"/>
      <c r="M61" s="13"/>
      <c r="N61" s="2"/>
      <c r="O61" s="2"/>
      <c r="P61" s="2"/>
      <c r="Q61" s="2"/>
    </row>
    <row r="62" thickBot="1">
      <c r="A62" s="10"/>
      <c r="B62" s="54" t="s">
        <v>67</v>
      </c>
      <c r="C62" s="55"/>
      <c r="D62" s="55"/>
      <c r="E62" s="56" t="s">
        <v>375</v>
      </c>
      <c r="F62" s="55"/>
      <c r="G62" s="55"/>
      <c r="H62" s="57"/>
      <c r="I62" s="55"/>
      <c r="J62" s="57"/>
      <c r="K62" s="55"/>
      <c r="L62" s="55"/>
      <c r="M62" s="13"/>
      <c r="N62" s="2"/>
      <c r="O62" s="2"/>
      <c r="P62" s="2"/>
      <c r="Q62" s="2"/>
    </row>
    <row r="63" thickTop="1">
      <c r="A63" s="10"/>
      <c r="B63" s="44">
        <v>40</v>
      </c>
      <c r="C63" s="45" t="s">
        <v>376</v>
      </c>
      <c r="D63" s="45"/>
      <c r="E63" s="45" t="s">
        <v>377</v>
      </c>
      <c r="F63" s="45" t="s">
        <v>7</v>
      </c>
      <c r="G63" s="46" t="s">
        <v>120</v>
      </c>
      <c r="H63" s="58">
        <v>30</v>
      </c>
      <c r="I63" s="59">
        <v>0</v>
      </c>
      <c r="J63" s="60">
        <f>ROUND(H63*I63,2)</f>
        <v>0</v>
      </c>
      <c r="K63" s="61">
        <v>0.20999999999999999</v>
      </c>
      <c r="L63" s="62">
        <f>ROUND(J63*1.21,2)</f>
        <v>0</v>
      </c>
      <c r="M63" s="13"/>
      <c r="N63" s="2"/>
      <c r="O63" s="2"/>
      <c r="P63" s="2"/>
      <c r="Q63" s="33">
        <f>IF(ISNUMBER(K63),IF(H63&gt;0,IF(I63&gt;0,J63,0),0),0)</f>
        <v>0</v>
      </c>
      <c r="R63" s="9">
        <f>IF(ISNUMBER(K63)=FALSE,J63,0)</f>
        <v>0</v>
      </c>
    </row>
    <row r="64">
      <c r="A64" s="10"/>
      <c r="B64" s="52" t="s">
        <v>65</v>
      </c>
      <c r="C64" s="1"/>
      <c r="D64" s="1"/>
      <c r="E64" s="53" t="s">
        <v>378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4" t="s">
        <v>67</v>
      </c>
      <c r="C65" s="55"/>
      <c r="D65" s="55"/>
      <c r="E65" s="56" t="s">
        <v>7</v>
      </c>
      <c r="F65" s="55"/>
      <c r="G65" s="55"/>
      <c r="H65" s="57"/>
      <c r="I65" s="55"/>
      <c r="J65" s="57"/>
      <c r="K65" s="55"/>
      <c r="L65" s="55"/>
      <c r="M65" s="13"/>
      <c r="N65" s="2"/>
      <c r="O65" s="2"/>
      <c r="P65" s="2"/>
      <c r="Q65" s="2"/>
    </row>
    <row r="66" thickTop="1">
      <c r="A66" s="10"/>
      <c r="B66" s="44">
        <v>43</v>
      </c>
      <c r="C66" s="45" t="s">
        <v>379</v>
      </c>
      <c r="D66" s="45"/>
      <c r="E66" s="45" t="s">
        <v>380</v>
      </c>
      <c r="F66" s="45" t="s">
        <v>7</v>
      </c>
      <c r="G66" s="46" t="s">
        <v>244</v>
      </c>
      <c r="H66" s="58">
        <v>33.481000000000002</v>
      </c>
      <c r="I66" s="59">
        <v>0</v>
      </c>
      <c r="J66" s="60">
        <f>ROUND(H66*I66,2)</f>
        <v>0</v>
      </c>
      <c r="K66" s="61">
        <v>0.20999999999999999</v>
      </c>
      <c r="L66" s="62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52" t="s">
        <v>65</v>
      </c>
      <c r="C67" s="1"/>
      <c r="D67" s="1"/>
      <c r="E67" s="53" t="s">
        <v>381</v>
      </c>
      <c r="F67" s="1"/>
      <c r="G67" s="1"/>
      <c r="H67" s="43"/>
      <c r="I67" s="1"/>
      <c r="J67" s="43"/>
      <c r="K67" s="1"/>
      <c r="L67" s="1"/>
      <c r="M67" s="13"/>
      <c r="N67" s="2"/>
      <c r="O67" s="2"/>
      <c r="P67" s="2"/>
      <c r="Q67" s="2"/>
    </row>
    <row r="68" thickBot="1">
      <c r="A68" s="10"/>
      <c r="B68" s="54" t="s">
        <v>67</v>
      </c>
      <c r="C68" s="55"/>
      <c r="D68" s="55"/>
      <c r="E68" s="56" t="s">
        <v>382</v>
      </c>
      <c r="F68" s="55"/>
      <c r="G68" s="55"/>
      <c r="H68" s="57"/>
      <c r="I68" s="55"/>
      <c r="J68" s="57"/>
      <c r="K68" s="55"/>
      <c r="L68" s="55"/>
      <c r="M68" s="13"/>
      <c r="N68" s="2"/>
      <c r="O68" s="2"/>
      <c r="P68" s="2"/>
      <c r="Q68" s="2"/>
    </row>
    <row r="69" thickTop="1">
      <c r="A69" s="10"/>
      <c r="B69" s="44">
        <v>44</v>
      </c>
      <c r="C69" s="45" t="s">
        <v>383</v>
      </c>
      <c r="D69" s="45"/>
      <c r="E69" s="45" t="s">
        <v>384</v>
      </c>
      <c r="F69" s="45" t="s">
        <v>7</v>
      </c>
      <c r="G69" s="46" t="s">
        <v>244</v>
      </c>
      <c r="H69" s="58">
        <v>435.25299999999999</v>
      </c>
      <c r="I69" s="59">
        <v>0</v>
      </c>
      <c r="J69" s="60">
        <f>ROUND(H69*I69,2)</f>
        <v>0</v>
      </c>
      <c r="K69" s="61">
        <v>0.20999999999999999</v>
      </c>
      <c r="L69" s="62">
        <f>ROUND(J69*1.21,2)</f>
        <v>0</v>
      </c>
      <c r="M69" s="13"/>
      <c r="N69" s="2"/>
      <c r="O69" s="2"/>
      <c r="P69" s="2"/>
      <c r="Q69" s="33">
        <f>IF(ISNUMBER(K69),IF(H69&gt;0,IF(I69&gt;0,J69,0),0),0)</f>
        <v>0</v>
      </c>
      <c r="R69" s="9">
        <f>IF(ISNUMBER(K69)=FALSE,J69,0)</f>
        <v>0</v>
      </c>
    </row>
    <row r="70">
      <c r="A70" s="10"/>
      <c r="B70" s="52" t="s">
        <v>65</v>
      </c>
      <c r="C70" s="1"/>
      <c r="D70" s="1"/>
      <c r="E70" s="53" t="s">
        <v>385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4" t="s">
        <v>67</v>
      </c>
      <c r="C71" s="55"/>
      <c r="D71" s="55"/>
      <c r="E71" s="56" t="s">
        <v>386</v>
      </c>
      <c r="F71" s="55"/>
      <c r="G71" s="55"/>
      <c r="H71" s="57"/>
      <c r="I71" s="55"/>
      <c r="J71" s="57"/>
      <c r="K71" s="55"/>
      <c r="L71" s="55"/>
      <c r="M71" s="13"/>
      <c r="N71" s="2"/>
      <c r="O71" s="2"/>
      <c r="P71" s="2"/>
      <c r="Q71" s="2"/>
    </row>
    <row r="72" thickTop="1">
      <c r="A72" s="10"/>
      <c r="B72" s="44">
        <v>49</v>
      </c>
      <c r="C72" s="45" t="s">
        <v>387</v>
      </c>
      <c r="D72" s="45"/>
      <c r="E72" s="45" t="s">
        <v>388</v>
      </c>
      <c r="F72" s="45" t="s">
        <v>7</v>
      </c>
      <c r="G72" s="46" t="s">
        <v>389</v>
      </c>
      <c r="H72" s="58">
        <v>30</v>
      </c>
      <c r="I72" s="59">
        <v>0</v>
      </c>
      <c r="J72" s="60">
        <f>ROUND(H72*I72,2)</f>
        <v>0</v>
      </c>
      <c r="K72" s="61">
        <v>0.20999999999999999</v>
      </c>
      <c r="L72" s="62">
        <f>ROUND(J72*1.21,2)</f>
        <v>0</v>
      </c>
      <c r="M72" s="13"/>
      <c r="N72" s="2"/>
      <c r="O72" s="2"/>
      <c r="P72" s="2"/>
      <c r="Q72" s="33">
        <f>IF(ISNUMBER(K72),IF(H72&gt;0,IF(I72&gt;0,J72,0),0),0)</f>
        <v>0</v>
      </c>
      <c r="R72" s="9">
        <f>IF(ISNUMBER(K72)=FALSE,J72,0)</f>
        <v>0</v>
      </c>
    </row>
    <row r="73">
      <c r="A73" s="10"/>
      <c r="B73" s="52" t="s">
        <v>65</v>
      </c>
      <c r="C73" s="1"/>
      <c r="D73" s="1"/>
      <c r="E73" s="53" t="s">
        <v>388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4" t="s">
        <v>67</v>
      </c>
      <c r="C74" s="55"/>
      <c r="D74" s="55"/>
      <c r="E74" s="56" t="s">
        <v>7</v>
      </c>
      <c r="F74" s="55"/>
      <c r="G74" s="55"/>
      <c r="H74" s="57"/>
      <c r="I74" s="55"/>
      <c r="J74" s="57"/>
      <c r="K74" s="55"/>
      <c r="L74" s="55"/>
      <c r="M74" s="13"/>
      <c r="N74" s="2"/>
      <c r="O74" s="2"/>
      <c r="P74" s="2"/>
      <c r="Q74" s="2"/>
    </row>
    <row r="75" thickTop="1" thickBot="1" ht="25" customHeight="1">
      <c r="A75" s="10"/>
      <c r="B75" s="1"/>
      <c r="C75" s="63">
        <v>1</v>
      </c>
      <c r="D75" s="1"/>
      <c r="E75" s="64" t="s">
        <v>236</v>
      </c>
      <c r="F75" s="1"/>
      <c r="G75" s="65" t="s">
        <v>72</v>
      </c>
      <c r="H75" s="66">
        <f>J36+J39+J42+J45+J48+J51+J54+J57+J60+J63+J66+J69+J72</f>
        <v>0</v>
      </c>
      <c r="I75" s="65" t="s">
        <v>73</v>
      </c>
      <c r="J75" s="67">
        <f>(L75-H75)</f>
        <v>0</v>
      </c>
      <c r="K75" s="65" t="s">
        <v>74</v>
      </c>
      <c r="L75" s="68">
        <f>ROUND((J36+J39+J42+J45+J48+J51+J54+J57+J60+J63+J66+J69+J72)*1.21,2)</f>
        <v>0</v>
      </c>
      <c r="M75" s="13"/>
      <c r="N75" s="2"/>
      <c r="O75" s="2"/>
      <c r="P75" s="2"/>
      <c r="Q75" s="33">
        <f>0+Q36+Q39+Q42+Q45+Q48+Q51+Q54+Q57+Q60+Q63+Q66+Q69+Q72</f>
        <v>0</v>
      </c>
      <c r="R75" s="9">
        <f>0+R36+R39+R42+R45+R48+R51+R54+R57+R60+R63+R66+R69+R72</f>
        <v>0</v>
      </c>
      <c r="S75" s="69">
        <f>Q75*(1+J75)+R75</f>
        <v>0</v>
      </c>
    </row>
    <row r="76" thickTop="1" thickBot="1" ht="25" customHeight="1">
      <c r="A76" s="10"/>
      <c r="B76" s="70"/>
      <c r="C76" s="70"/>
      <c r="D76" s="70"/>
      <c r="E76" s="71"/>
      <c r="F76" s="70"/>
      <c r="G76" s="72" t="s">
        <v>75</v>
      </c>
      <c r="H76" s="73">
        <f>0+J36+J39+J42+J45+J48+J51+J54+J57+J60+J63+J66+J69+J72</f>
        <v>0</v>
      </c>
      <c r="I76" s="72" t="s">
        <v>76</v>
      </c>
      <c r="J76" s="74">
        <f>0+J75</f>
        <v>0</v>
      </c>
      <c r="K76" s="72" t="s">
        <v>77</v>
      </c>
      <c r="L76" s="75">
        <f>0+L75</f>
        <v>0</v>
      </c>
      <c r="M76" s="13"/>
      <c r="N76" s="2"/>
      <c r="O76" s="2"/>
      <c r="P76" s="2"/>
      <c r="Q76" s="2"/>
    </row>
    <row r="77" ht="40" customHeight="1">
      <c r="A77" s="10"/>
      <c r="B77" s="76" t="s">
        <v>260</v>
      </c>
      <c r="C77" s="1"/>
      <c r="D77" s="1"/>
      <c r="E77" s="1"/>
      <c r="F77" s="1"/>
      <c r="G77" s="1"/>
      <c r="H77" s="43"/>
      <c r="I77" s="1"/>
      <c r="J77" s="43"/>
      <c r="K77" s="1"/>
      <c r="L77" s="1"/>
      <c r="M77" s="13"/>
      <c r="N77" s="2"/>
      <c r="O77" s="2"/>
      <c r="P77" s="2"/>
      <c r="Q77" s="2"/>
    </row>
    <row r="78">
      <c r="A78" s="10"/>
      <c r="B78" s="44">
        <v>8</v>
      </c>
      <c r="C78" s="45" t="s">
        <v>390</v>
      </c>
      <c r="D78" s="45"/>
      <c r="E78" s="45" t="s">
        <v>391</v>
      </c>
      <c r="F78" s="45" t="s">
        <v>7</v>
      </c>
      <c r="G78" s="46" t="s">
        <v>120</v>
      </c>
      <c r="H78" s="47">
        <v>15.75</v>
      </c>
      <c r="I78" s="48">
        <v>0</v>
      </c>
      <c r="J78" s="49">
        <f>ROUND(H78*I78,2)</f>
        <v>0</v>
      </c>
      <c r="K78" s="50">
        <v>0.20999999999999999</v>
      </c>
      <c r="L78" s="51">
        <f>ROUND(J78*1.21,2)</f>
        <v>0</v>
      </c>
      <c r="M78" s="13"/>
      <c r="N78" s="2"/>
      <c r="O78" s="2"/>
      <c r="P78" s="2"/>
      <c r="Q78" s="33">
        <f>IF(ISNUMBER(K78),IF(H78&gt;0,IF(I78&gt;0,J78,0),0),0)</f>
        <v>0</v>
      </c>
      <c r="R78" s="9">
        <f>IF(ISNUMBER(K78)=FALSE,J78,0)</f>
        <v>0</v>
      </c>
    </row>
    <row r="79">
      <c r="A79" s="10"/>
      <c r="B79" s="52" t="s">
        <v>65</v>
      </c>
      <c r="C79" s="1"/>
      <c r="D79" s="1"/>
      <c r="E79" s="53" t="s">
        <v>391</v>
      </c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 thickBot="1">
      <c r="A80" s="10"/>
      <c r="B80" s="54" t="s">
        <v>67</v>
      </c>
      <c r="C80" s="55"/>
      <c r="D80" s="55"/>
      <c r="E80" s="56" t="s">
        <v>7</v>
      </c>
      <c r="F80" s="55"/>
      <c r="G80" s="55"/>
      <c r="H80" s="57"/>
      <c r="I80" s="55"/>
      <c r="J80" s="57"/>
      <c r="K80" s="55"/>
      <c r="L80" s="55"/>
      <c r="M80" s="13"/>
      <c r="N80" s="2"/>
      <c r="O80" s="2"/>
      <c r="P80" s="2"/>
      <c r="Q80" s="2"/>
    </row>
    <row r="81" thickTop="1">
      <c r="A81" s="10"/>
      <c r="B81" s="44">
        <v>9</v>
      </c>
      <c r="C81" s="45" t="s">
        <v>392</v>
      </c>
      <c r="D81" s="45"/>
      <c r="E81" s="45" t="s">
        <v>393</v>
      </c>
      <c r="F81" s="45" t="s">
        <v>7</v>
      </c>
      <c r="G81" s="46" t="s">
        <v>244</v>
      </c>
      <c r="H81" s="58">
        <v>7.2770000000000001</v>
      </c>
      <c r="I81" s="59">
        <v>0</v>
      </c>
      <c r="J81" s="60">
        <f>ROUND(H81*I81,2)</f>
        <v>0</v>
      </c>
      <c r="K81" s="61">
        <v>0.20999999999999999</v>
      </c>
      <c r="L81" s="62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52" t="s">
        <v>65</v>
      </c>
      <c r="C82" s="1"/>
      <c r="D82" s="1"/>
      <c r="E82" s="53" t="s">
        <v>393</v>
      </c>
      <c r="F82" s="1"/>
      <c r="G82" s="1"/>
      <c r="H82" s="43"/>
      <c r="I82" s="1"/>
      <c r="J82" s="43"/>
      <c r="K82" s="1"/>
      <c r="L82" s="1"/>
      <c r="M82" s="13"/>
      <c r="N82" s="2"/>
      <c r="O82" s="2"/>
      <c r="P82" s="2"/>
      <c r="Q82" s="2"/>
    </row>
    <row r="83" thickBot="1">
      <c r="A83" s="10"/>
      <c r="B83" s="54" t="s">
        <v>67</v>
      </c>
      <c r="C83" s="55"/>
      <c r="D83" s="55"/>
      <c r="E83" s="56" t="s">
        <v>394</v>
      </c>
      <c r="F83" s="55"/>
      <c r="G83" s="55"/>
      <c r="H83" s="57"/>
      <c r="I83" s="55"/>
      <c r="J83" s="57"/>
      <c r="K83" s="55"/>
      <c r="L83" s="55"/>
      <c r="M83" s="13"/>
      <c r="N83" s="2"/>
      <c r="O83" s="2"/>
      <c r="P83" s="2"/>
      <c r="Q83" s="2"/>
    </row>
    <row r="84" thickTop="1">
      <c r="A84" s="10"/>
      <c r="B84" s="44">
        <v>10</v>
      </c>
      <c r="C84" s="45" t="s">
        <v>395</v>
      </c>
      <c r="D84" s="45"/>
      <c r="E84" s="45" t="s">
        <v>396</v>
      </c>
      <c r="F84" s="45" t="s">
        <v>7</v>
      </c>
      <c r="G84" s="46" t="s">
        <v>64</v>
      </c>
      <c r="H84" s="58">
        <v>28.170000000000002</v>
      </c>
      <c r="I84" s="59">
        <v>0</v>
      </c>
      <c r="J84" s="60">
        <f>ROUND(H84*I84,2)</f>
        <v>0</v>
      </c>
      <c r="K84" s="61">
        <v>0.20999999999999999</v>
      </c>
      <c r="L84" s="62">
        <f>ROUND(J84*1.21,2)</f>
        <v>0</v>
      </c>
      <c r="M84" s="13"/>
      <c r="N84" s="2"/>
      <c r="O84" s="2"/>
      <c r="P84" s="2"/>
      <c r="Q84" s="33">
        <f>IF(ISNUMBER(K84),IF(H84&gt;0,IF(I84&gt;0,J84,0),0),0)</f>
        <v>0</v>
      </c>
      <c r="R84" s="9">
        <f>IF(ISNUMBER(K84)=FALSE,J84,0)</f>
        <v>0</v>
      </c>
    </row>
    <row r="85">
      <c r="A85" s="10"/>
      <c r="B85" s="52" t="s">
        <v>65</v>
      </c>
      <c r="C85" s="1"/>
      <c r="D85" s="1"/>
      <c r="E85" s="53" t="s">
        <v>396</v>
      </c>
      <c r="F85" s="1"/>
      <c r="G85" s="1"/>
      <c r="H85" s="43"/>
      <c r="I85" s="1"/>
      <c r="J85" s="43"/>
      <c r="K85" s="1"/>
      <c r="L85" s="1"/>
      <c r="M85" s="13"/>
      <c r="N85" s="2"/>
      <c r="O85" s="2"/>
      <c r="P85" s="2"/>
      <c r="Q85" s="2"/>
    </row>
    <row r="86" thickBot="1">
      <c r="A86" s="10"/>
      <c r="B86" s="54" t="s">
        <v>67</v>
      </c>
      <c r="C86" s="55"/>
      <c r="D86" s="55"/>
      <c r="E86" s="56" t="s">
        <v>397</v>
      </c>
      <c r="F86" s="55"/>
      <c r="G86" s="55"/>
      <c r="H86" s="57"/>
      <c r="I86" s="55"/>
      <c r="J86" s="57"/>
      <c r="K86" s="55"/>
      <c r="L86" s="55"/>
      <c r="M86" s="13"/>
      <c r="N86" s="2"/>
      <c r="O86" s="2"/>
      <c r="P86" s="2"/>
      <c r="Q86" s="2"/>
    </row>
    <row r="87" thickTop="1">
      <c r="A87" s="10"/>
      <c r="B87" s="44">
        <v>11</v>
      </c>
      <c r="C87" s="45" t="s">
        <v>398</v>
      </c>
      <c r="D87" s="45"/>
      <c r="E87" s="45" t="s">
        <v>399</v>
      </c>
      <c r="F87" s="45" t="s">
        <v>7</v>
      </c>
      <c r="G87" s="46" t="s">
        <v>64</v>
      </c>
      <c r="H87" s="58">
        <v>28.170000000000002</v>
      </c>
      <c r="I87" s="59">
        <v>0</v>
      </c>
      <c r="J87" s="60">
        <f>ROUND(H87*I87,2)</f>
        <v>0</v>
      </c>
      <c r="K87" s="61">
        <v>0.20999999999999999</v>
      </c>
      <c r="L87" s="62">
        <f>ROUND(J87*1.21,2)</f>
        <v>0</v>
      </c>
      <c r="M87" s="13"/>
      <c r="N87" s="2"/>
      <c r="O87" s="2"/>
      <c r="P87" s="2"/>
      <c r="Q87" s="33">
        <f>IF(ISNUMBER(K87),IF(H87&gt;0,IF(I87&gt;0,J87,0),0),0)</f>
        <v>0</v>
      </c>
      <c r="R87" s="9">
        <f>IF(ISNUMBER(K87)=FALSE,J87,0)</f>
        <v>0</v>
      </c>
    </row>
    <row r="88">
      <c r="A88" s="10"/>
      <c r="B88" s="52" t="s">
        <v>65</v>
      </c>
      <c r="C88" s="1"/>
      <c r="D88" s="1"/>
      <c r="E88" s="53" t="s">
        <v>399</v>
      </c>
      <c r="F88" s="1"/>
      <c r="G88" s="1"/>
      <c r="H88" s="43"/>
      <c r="I88" s="1"/>
      <c r="J88" s="43"/>
      <c r="K88" s="1"/>
      <c r="L88" s="1"/>
      <c r="M88" s="13"/>
      <c r="N88" s="2"/>
      <c r="O88" s="2"/>
      <c r="P88" s="2"/>
      <c r="Q88" s="2"/>
    </row>
    <row r="89" thickBot="1">
      <c r="A89" s="10"/>
      <c r="B89" s="54" t="s">
        <v>67</v>
      </c>
      <c r="C89" s="55"/>
      <c r="D89" s="55"/>
      <c r="E89" s="56" t="s">
        <v>7</v>
      </c>
      <c r="F89" s="55"/>
      <c r="G89" s="55"/>
      <c r="H89" s="57"/>
      <c r="I89" s="55"/>
      <c r="J89" s="57"/>
      <c r="K89" s="55"/>
      <c r="L89" s="55"/>
      <c r="M89" s="13"/>
      <c r="N89" s="2"/>
      <c r="O89" s="2"/>
      <c r="P89" s="2"/>
      <c r="Q89" s="2"/>
    </row>
    <row r="90" thickTop="1">
      <c r="A90" s="10"/>
      <c r="B90" s="44">
        <v>12</v>
      </c>
      <c r="C90" s="45" t="s">
        <v>400</v>
      </c>
      <c r="D90" s="45"/>
      <c r="E90" s="45" t="s">
        <v>401</v>
      </c>
      <c r="F90" s="45" t="s">
        <v>7</v>
      </c>
      <c r="G90" s="46" t="s">
        <v>100</v>
      </c>
      <c r="H90" s="58">
        <v>0.41299999999999998</v>
      </c>
      <c r="I90" s="59">
        <v>0</v>
      </c>
      <c r="J90" s="60">
        <f>ROUND(H90*I90,2)</f>
        <v>0</v>
      </c>
      <c r="K90" s="61">
        <v>0.20999999999999999</v>
      </c>
      <c r="L90" s="62">
        <f>ROUND(J90*1.21,2)</f>
        <v>0</v>
      </c>
      <c r="M90" s="13"/>
      <c r="N90" s="2"/>
      <c r="O90" s="2"/>
      <c r="P90" s="2"/>
      <c r="Q90" s="33">
        <f>IF(ISNUMBER(K90),IF(H90&gt;0,IF(I90&gt;0,J90,0),0),0)</f>
        <v>0</v>
      </c>
      <c r="R90" s="9">
        <f>IF(ISNUMBER(K90)=FALSE,J90,0)</f>
        <v>0</v>
      </c>
    </row>
    <row r="91">
      <c r="A91" s="10"/>
      <c r="B91" s="52" t="s">
        <v>65</v>
      </c>
      <c r="C91" s="1"/>
      <c r="D91" s="1"/>
      <c r="E91" s="53" t="s">
        <v>401</v>
      </c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 thickBot="1">
      <c r="A92" s="10"/>
      <c r="B92" s="54" t="s">
        <v>67</v>
      </c>
      <c r="C92" s="55"/>
      <c r="D92" s="55"/>
      <c r="E92" s="56" t="s">
        <v>402</v>
      </c>
      <c r="F92" s="55"/>
      <c r="G92" s="55"/>
      <c r="H92" s="57"/>
      <c r="I92" s="55"/>
      <c r="J92" s="57"/>
      <c r="K92" s="55"/>
      <c r="L92" s="55"/>
      <c r="M92" s="13"/>
      <c r="N92" s="2"/>
      <c r="O92" s="2"/>
      <c r="P92" s="2"/>
      <c r="Q92" s="2"/>
    </row>
    <row r="93" thickTop="1">
      <c r="A93" s="10"/>
      <c r="B93" s="44">
        <v>45</v>
      </c>
      <c r="C93" s="45" t="s">
        <v>403</v>
      </c>
      <c r="D93" s="45"/>
      <c r="E93" s="45" t="s">
        <v>404</v>
      </c>
      <c r="F93" s="45" t="s">
        <v>7</v>
      </c>
      <c r="G93" s="46" t="s">
        <v>120</v>
      </c>
      <c r="H93" s="58">
        <v>31.5</v>
      </c>
      <c r="I93" s="59">
        <v>0</v>
      </c>
      <c r="J93" s="60">
        <f>ROUND(H93*I93,2)</f>
        <v>0</v>
      </c>
      <c r="K93" s="61">
        <v>0.20999999999999999</v>
      </c>
      <c r="L93" s="62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52" t="s">
        <v>65</v>
      </c>
      <c r="C94" s="1"/>
      <c r="D94" s="1"/>
      <c r="E94" s="53" t="s">
        <v>405</v>
      </c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 thickBot="1">
      <c r="A95" s="10"/>
      <c r="B95" s="54" t="s">
        <v>67</v>
      </c>
      <c r="C95" s="55"/>
      <c r="D95" s="55"/>
      <c r="E95" s="56" t="s">
        <v>406</v>
      </c>
      <c r="F95" s="55"/>
      <c r="G95" s="55"/>
      <c r="H95" s="57"/>
      <c r="I95" s="55"/>
      <c r="J95" s="57"/>
      <c r="K95" s="55"/>
      <c r="L95" s="55"/>
      <c r="M95" s="13"/>
      <c r="N95" s="2"/>
      <c r="O95" s="2"/>
      <c r="P95" s="2"/>
      <c r="Q95" s="2"/>
    </row>
    <row r="96" thickTop="1" thickBot="1" ht="25" customHeight="1">
      <c r="A96" s="10"/>
      <c r="B96" s="1"/>
      <c r="C96" s="63">
        <v>2</v>
      </c>
      <c r="D96" s="1"/>
      <c r="E96" s="64" t="s">
        <v>237</v>
      </c>
      <c r="F96" s="1"/>
      <c r="G96" s="65" t="s">
        <v>72</v>
      </c>
      <c r="H96" s="66">
        <f>J78+J81+J84+J87+J90+J93</f>
        <v>0</v>
      </c>
      <c r="I96" s="65" t="s">
        <v>73</v>
      </c>
      <c r="J96" s="67">
        <f>(L96-H96)</f>
        <v>0</v>
      </c>
      <c r="K96" s="65" t="s">
        <v>74</v>
      </c>
      <c r="L96" s="68">
        <f>ROUND((J78+J81+J84+J87+J90+J93)*1.21,2)</f>
        <v>0</v>
      </c>
      <c r="M96" s="13"/>
      <c r="N96" s="2"/>
      <c r="O96" s="2"/>
      <c r="P96" s="2"/>
      <c r="Q96" s="33">
        <f>0+Q78+Q81+Q84+Q87+Q90+Q93</f>
        <v>0</v>
      </c>
      <c r="R96" s="9">
        <f>0+R78+R81+R84+R87+R90+R93</f>
        <v>0</v>
      </c>
      <c r="S96" s="69">
        <f>Q96*(1+J96)+R96</f>
        <v>0</v>
      </c>
    </row>
    <row r="97" thickTop="1" thickBot="1" ht="25" customHeight="1">
      <c r="A97" s="10"/>
      <c r="B97" s="70"/>
      <c r="C97" s="70"/>
      <c r="D97" s="70"/>
      <c r="E97" s="71"/>
      <c r="F97" s="70"/>
      <c r="G97" s="72" t="s">
        <v>75</v>
      </c>
      <c r="H97" s="73">
        <f>0+J78+J81+J84+J87+J90+J93</f>
        <v>0</v>
      </c>
      <c r="I97" s="72" t="s">
        <v>76</v>
      </c>
      <c r="J97" s="74">
        <f>0+J96</f>
        <v>0</v>
      </c>
      <c r="K97" s="72" t="s">
        <v>77</v>
      </c>
      <c r="L97" s="75">
        <f>0+L96</f>
        <v>0</v>
      </c>
      <c r="M97" s="13"/>
      <c r="N97" s="2"/>
      <c r="O97" s="2"/>
      <c r="P97" s="2"/>
      <c r="Q97" s="2"/>
    </row>
    <row r="98" ht="40" customHeight="1">
      <c r="A98" s="10"/>
      <c r="B98" s="76" t="s">
        <v>61</v>
      </c>
      <c r="C98" s="1"/>
      <c r="D98" s="1"/>
      <c r="E98" s="1"/>
      <c r="F98" s="1"/>
      <c r="G98" s="1"/>
      <c r="H98" s="43"/>
      <c r="I98" s="1"/>
      <c r="J98" s="43"/>
      <c r="K98" s="1"/>
      <c r="L98" s="1"/>
      <c r="M98" s="13"/>
      <c r="N98" s="2"/>
      <c r="O98" s="2"/>
      <c r="P98" s="2"/>
      <c r="Q98" s="2"/>
    </row>
    <row r="99">
      <c r="A99" s="10"/>
      <c r="B99" s="44">
        <v>13</v>
      </c>
      <c r="C99" s="45" t="s">
        <v>407</v>
      </c>
      <c r="D99" s="45"/>
      <c r="E99" s="45" t="s">
        <v>408</v>
      </c>
      <c r="F99" s="45" t="s">
        <v>7</v>
      </c>
      <c r="G99" s="46" t="s">
        <v>244</v>
      </c>
      <c r="H99" s="47">
        <v>4.883</v>
      </c>
      <c r="I99" s="48">
        <v>0</v>
      </c>
      <c r="J99" s="49">
        <f>ROUND(H99*I99,2)</f>
        <v>0</v>
      </c>
      <c r="K99" s="50">
        <v>0.20999999999999999</v>
      </c>
      <c r="L99" s="51">
        <f>ROUND(J99*1.21,2)</f>
        <v>0</v>
      </c>
      <c r="M99" s="13"/>
      <c r="N99" s="2"/>
      <c r="O99" s="2"/>
      <c r="P99" s="2"/>
      <c r="Q99" s="33">
        <f>IF(ISNUMBER(K99),IF(H99&gt;0,IF(I99&gt;0,J99,0),0),0)</f>
        <v>0</v>
      </c>
      <c r="R99" s="9">
        <f>IF(ISNUMBER(K99)=FALSE,J99,0)</f>
        <v>0</v>
      </c>
    </row>
    <row r="100">
      <c r="A100" s="10"/>
      <c r="B100" s="52" t="s">
        <v>65</v>
      </c>
      <c r="C100" s="1"/>
      <c r="D100" s="1"/>
      <c r="E100" s="53" t="s">
        <v>409</v>
      </c>
      <c r="F100" s="1"/>
      <c r="G100" s="1"/>
      <c r="H100" s="43"/>
      <c r="I100" s="1"/>
      <c r="J100" s="43"/>
      <c r="K100" s="1"/>
      <c r="L100" s="1"/>
      <c r="M100" s="13"/>
      <c r="N100" s="2"/>
      <c r="O100" s="2"/>
      <c r="P100" s="2"/>
      <c r="Q100" s="2"/>
    </row>
    <row r="101" thickBot="1">
      <c r="A101" s="10"/>
      <c r="B101" s="54" t="s">
        <v>67</v>
      </c>
      <c r="C101" s="55"/>
      <c r="D101" s="55"/>
      <c r="E101" s="56" t="s">
        <v>410</v>
      </c>
      <c r="F101" s="55"/>
      <c r="G101" s="55"/>
      <c r="H101" s="57"/>
      <c r="I101" s="55"/>
      <c r="J101" s="57"/>
      <c r="K101" s="55"/>
      <c r="L101" s="55"/>
      <c r="M101" s="13"/>
      <c r="N101" s="2"/>
      <c r="O101" s="2"/>
      <c r="P101" s="2"/>
      <c r="Q101" s="2"/>
    </row>
    <row r="102" thickTop="1">
      <c r="A102" s="10"/>
      <c r="B102" s="44">
        <v>34</v>
      </c>
      <c r="C102" s="45" t="s">
        <v>411</v>
      </c>
      <c r="D102" s="45"/>
      <c r="E102" s="45" t="s">
        <v>412</v>
      </c>
      <c r="F102" s="45" t="s">
        <v>7</v>
      </c>
      <c r="G102" s="46" t="s">
        <v>244</v>
      </c>
      <c r="H102" s="58">
        <v>1.843</v>
      </c>
      <c r="I102" s="59">
        <v>0</v>
      </c>
      <c r="J102" s="60">
        <f>ROUND(H102*I102,2)</f>
        <v>0</v>
      </c>
      <c r="K102" s="61">
        <v>0.20999999999999999</v>
      </c>
      <c r="L102" s="62">
        <f>ROUND(J102*1.21,2)</f>
        <v>0</v>
      </c>
      <c r="M102" s="13"/>
      <c r="N102" s="2"/>
      <c r="O102" s="2"/>
      <c r="P102" s="2"/>
      <c r="Q102" s="33">
        <f>IF(ISNUMBER(K102),IF(H102&gt;0,IF(I102&gt;0,J102,0),0),0)</f>
        <v>0</v>
      </c>
      <c r="R102" s="9">
        <f>IF(ISNUMBER(K102)=FALSE,J102,0)</f>
        <v>0</v>
      </c>
    </row>
    <row r="103">
      <c r="A103" s="10"/>
      <c r="B103" s="52" t="s">
        <v>65</v>
      </c>
      <c r="C103" s="1"/>
      <c r="D103" s="1"/>
      <c r="E103" s="53" t="s">
        <v>413</v>
      </c>
      <c r="F103" s="1"/>
      <c r="G103" s="1"/>
      <c r="H103" s="43"/>
      <c r="I103" s="1"/>
      <c r="J103" s="43"/>
      <c r="K103" s="1"/>
      <c r="L103" s="1"/>
      <c r="M103" s="13"/>
      <c r="N103" s="2"/>
      <c r="O103" s="2"/>
      <c r="P103" s="2"/>
      <c r="Q103" s="2"/>
    </row>
    <row r="104" thickBot="1">
      <c r="A104" s="10"/>
      <c r="B104" s="54" t="s">
        <v>67</v>
      </c>
      <c r="C104" s="55"/>
      <c r="D104" s="55"/>
      <c r="E104" s="56" t="s">
        <v>414</v>
      </c>
      <c r="F104" s="55"/>
      <c r="G104" s="55"/>
      <c r="H104" s="57"/>
      <c r="I104" s="55"/>
      <c r="J104" s="57"/>
      <c r="K104" s="55"/>
      <c r="L104" s="55"/>
      <c r="M104" s="13"/>
      <c r="N104" s="2"/>
      <c r="O104" s="2"/>
      <c r="P104" s="2"/>
      <c r="Q104" s="2"/>
    </row>
    <row r="105" thickTop="1">
      <c r="A105" s="10"/>
      <c r="B105" s="44">
        <v>35</v>
      </c>
      <c r="C105" s="45" t="s">
        <v>415</v>
      </c>
      <c r="D105" s="45"/>
      <c r="E105" s="45" t="s">
        <v>416</v>
      </c>
      <c r="F105" s="45" t="s">
        <v>7</v>
      </c>
      <c r="G105" s="46" t="s">
        <v>64</v>
      </c>
      <c r="H105" s="58">
        <v>8.125</v>
      </c>
      <c r="I105" s="59">
        <v>0</v>
      </c>
      <c r="J105" s="60">
        <f>ROUND(H105*I105,2)</f>
        <v>0</v>
      </c>
      <c r="K105" s="61">
        <v>0.20999999999999999</v>
      </c>
      <c r="L105" s="62">
        <f>ROUND(J105*1.21,2)</f>
        <v>0</v>
      </c>
      <c r="M105" s="13"/>
      <c r="N105" s="2"/>
      <c r="O105" s="2"/>
      <c r="P105" s="2"/>
      <c r="Q105" s="33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2" t="s">
        <v>65</v>
      </c>
      <c r="C106" s="1"/>
      <c r="D106" s="1"/>
      <c r="E106" s="53" t="s">
        <v>417</v>
      </c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 thickBot="1">
      <c r="A107" s="10"/>
      <c r="B107" s="54" t="s">
        <v>67</v>
      </c>
      <c r="C107" s="55"/>
      <c r="D107" s="55"/>
      <c r="E107" s="56" t="s">
        <v>418</v>
      </c>
      <c r="F107" s="55"/>
      <c r="G107" s="55"/>
      <c r="H107" s="57"/>
      <c r="I107" s="55"/>
      <c r="J107" s="57"/>
      <c r="K107" s="55"/>
      <c r="L107" s="55"/>
      <c r="M107" s="13"/>
      <c r="N107" s="2"/>
      <c r="O107" s="2"/>
      <c r="P107" s="2"/>
      <c r="Q107" s="2"/>
    </row>
    <row r="108" thickTop="1">
      <c r="A108" s="10"/>
      <c r="B108" s="44">
        <v>36</v>
      </c>
      <c r="C108" s="45" t="s">
        <v>419</v>
      </c>
      <c r="D108" s="45"/>
      <c r="E108" s="45" t="s">
        <v>420</v>
      </c>
      <c r="F108" s="45" t="s">
        <v>7</v>
      </c>
      <c r="G108" s="46" t="s">
        <v>64</v>
      </c>
      <c r="H108" s="58">
        <v>8.125</v>
      </c>
      <c r="I108" s="59">
        <v>0</v>
      </c>
      <c r="J108" s="60">
        <f>ROUND(H108*I108,2)</f>
        <v>0</v>
      </c>
      <c r="K108" s="61">
        <v>0.20999999999999999</v>
      </c>
      <c r="L108" s="62">
        <f>ROUND(J108*1.21,2)</f>
        <v>0</v>
      </c>
      <c r="M108" s="13"/>
      <c r="N108" s="2"/>
      <c r="O108" s="2"/>
      <c r="P108" s="2"/>
      <c r="Q108" s="33">
        <f>IF(ISNUMBER(K108),IF(H108&gt;0,IF(I108&gt;0,J108,0),0),0)</f>
        <v>0</v>
      </c>
      <c r="R108" s="9">
        <f>IF(ISNUMBER(K108)=FALSE,J108,0)</f>
        <v>0</v>
      </c>
    </row>
    <row r="109">
      <c r="A109" s="10"/>
      <c r="B109" s="52" t="s">
        <v>65</v>
      </c>
      <c r="C109" s="1"/>
      <c r="D109" s="1"/>
      <c r="E109" s="53" t="s">
        <v>421</v>
      </c>
      <c r="F109" s="1"/>
      <c r="G109" s="1"/>
      <c r="H109" s="43"/>
      <c r="I109" s="1"/>
      <c r="J109" s="43"/>
      <c r="K109" s="1"/>
      <c r="L109" s="1"/>
      <c r="M109" s="13"/>
      <c r="N109" s="2"/>
      <c r="O109" s="2"/>
      <c r="P109" s="2"/>
      <c r="Q109" s="2"/>
    </row>
    <row r="110" thickBot="1">
      <c r="A110" s="10"/>
      <c r="B110" s="54" t="s">
        <v>67</v>
      </c>
      <c r="C110" s="55"/>
      <c r="D110" s="55"/>
      <c r="E110" s="56" t="s">
        <v>7</v>
      </c>
      <c r="F110" s="55"/>
      <c r="G110" s="55"/>
      <c r="H110" s="57"/>
      <c r="I110" s="55"/>
      <c r="J110" s="57"/>
      <c r="K110" s="55"/>
      <c r="L110" s="55"/>
      <c r="M110" s="13"/>
      <c r="N110" s="2"/>
      <c r="O110" s="2"/>
      <c r="P110" s="2"/>
      <c r="Q110" s="2"/>
    </row>
    <row r="111" thickTop="1">
      <c r="A111" s="10"/>
      <c r="B111" s="44">
        <v>37</v>
      </c>
      <c r="C111" s="45" t="s">
        <v>422</v>
      </c>
      <c r="D111" s="45"/>
      <c r="E111" s="45" t="s">
        <v>423</v>
      </c>
      <c r="F111" s="45" t="s">
        <v>7</v>
      </c>
      <c r="G111" s="46" t="s">
        <v>100</v>
      </c>
      <c r="H111" s="58">
        <v>0.050000000000000003</v>
      </c>
      <c r="I111" s="59">
        <v>0</v>
      </c>
      <c r="J111" s="60">
        <f>ROUND(H111*I111,2)</f>
        <v>0</v>
      </c>
      <c r="K111" s="61">
        <v>0.20999999999999999</v>
      </c>
      <c r="L111" s="62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2" t="s">
        <v>65</v>
      </c>
      <c r="C112" s="1"/>
      <c r="D112" s="1"/>
      <c r="E112" s="53" t="s">
        <v>424</v>
      </c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 thickBot="1">
      <c r="A113" s="10"/>
      <c r="B113" s="54" t="s">
        <v>67</v>
      </c>
      <c r="C113" s="55"/>
      <c r="D113" s="55"/>
      <c r="E113" s="56" t="s">
        <v>425</v>
      </c>
      <c r="F113" s="55"/>
      <c r="G113" s="55"/>
      <c r="H113" s="57"/>
      <c r="I113" s="55"/>
      <c r="J113" s="57"/>
      <c r="K113" s="55"/>
      <c r="L113" s="55"/>
      <c r="M113" s="13"/>
      <c r="N113" s="2"/>
      <c r="O113" s="2"/>
      <c r="P113" s="2"/>
      <c r="Q113" s="2"/>
    </row>
    <row r="114" thickTop="1">
      <c r="A114" s="10"/>
      <c r="B114" s="44">
        <v>42</v>
      </c>
      <c r="C114" s="45" t="s">
        <v>283</v>
      </c>
      <c r="D114" s="45"/>
      <c r="E114" s="45" t="s">
        <v>284</v>
      </c>
      <c r="F114" s="45" t="s">
        <v>7</v>
      </c>
      <c r="G114" s="46" t="s">
        <v>244</v>
      </c>
      <c r="H114" s="58">
        <v>8.3629999999999995</v>
      </c>
      <c r="I114" s="59">
        <v>0</v>
      </c>
      <c r="J114" s="60">
        <f>ROUND(H114*I114,2)</f>
        <v>0</v>
      </c>
      <c r="K114" s="61">
        <v>0.20999999999999999</v>
      </c>
      <c r="L114" s="62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52" t="s">
        <v>65</v>
      </c>
      <c r="C115" s="1"/>
      <c r="D115" s="1"/>
      <c r="E115" s="53" t="s">
        <v>426</v>
      </c>
      <c r="F115" s="1"/>
      <c r="G115" s="1"/>
      <c r="H115" s="43"/>
      <c r="I115" s="1"/>
      <c r="J115" s="43"/>
      <c r="K115" s="1"/>
      <c r="L115" s="1"/>
      <c r="M115" s="13"/>
      <c r="N115" s="2"/>
      <c r="O115" s="2"/>
      <c r="P115" s="2"/>
      <c r="Q115" s="2"/>
    </row>
    <row r="116" thickBot="1">
      <c r="A116" s="10"/>
      <c r="B116" s="54" t="s">
        <v>67</v>
      </c>
      <c r="C116" s="55"/>
      <c r="D116" s="55"/>
      <c r="E116" s="56" t="s">
        <v>427</v>
      </c>
      <c r="F116" s="55"/>
      <c r="G116" s="55"/>
      <c r="H116" s="57"/>
      <c r="I116" s="55"/>
      <c r="J116" s="57"/>
      <c r="K116" s="55"/>
      <c r="L116" s="55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3">
        <v>3</v>
      </c>
      <c r="D117" s="1"/>
      <c r="E117" s="64" t="s">
        <v>37</v>
      </c>
      <c r="F117" s="1"/>
      <c r="G117" s="65" t="s">
        <v>72</v>
      </c>
      <c r="H117" s="66">
        <f>J99+J102+J105+J108+J111+J114</f>
        <v>0</v>
      </c>
      <c r="I117" s="65" t="s">
        <v>73</v>
      </c>
      <c r="J117" s="67">
        <f>(L117-H117)</f>
        <v>0</v>
      </c>
      <c r="K117" s="65" t="s">
        <v>74</v>
      </c>
      <c r="L117" s="68">
        <f>ROUND((J99+J102+J105+J108+J111+J114)*1.21,2)</f>
        <v>0</v>
      </c>
      <c r="M117" s="13"/>
      <c r="N117" s="2"/>
      <c r="O117" s="2"/>
      <c r="P117" s="2"/>
      <c r="Q117" s="33">
        <f>0+Q99+Q102+Q105+Q108+Q111+Q114</f>
        <v>0</v>
      </c>
      <c r="R117" s="9">
        <f>0+R99+R102+R105+R108+R111+R114</f>
        <v>0</v>
      </c>
      <c r="S117" s="69">
        <f>Q117*(1+J117)+R117</f>
        <v>0</v>
      </c>
    </row>
    <row r="118" thickTop="1" thickBot="1" ht="25" customHeight="1">
      <c r="A118" s="10"/>
      <c r="B118" s="70"/>
      <c r="C118" s="70"/>
      <c r="D118" s="70"/>
      <c r="E118" s="71"/>
      <c r="F118" s="70"/>
      <c r="G118" s="72" t="s">
        <v>75</v>
      </c>
      <c r="H118" s="73">
        <f>0+J99+J102+J105+J108+J111+J114</f>
        <v>0</v>
      </c>
      <c r="I118" s="72" t="s">
        <v>76</v>
      </c>
      <c r="J118" s="74">
        <f>0+J117</f>
        <v>0</v>
      </c>
      <c r="K118" s="72" t="s">
        <v>77</v>
      </c>
      <c r="L118" s="75">
        <f>0+L117</f>
        <v>0</v>
      </c>
      <c r="M118" s="13"/>
      <c r="N118" s="2"/>
      <c r="O118" s="2"/>
      <c r="P118" s="2"/>
      <c r="Q118" s="2"/>
    </row>
    <row r="119" ht="40" customHeight="1">
      <c r="A119" s="10"/>
      <c r="B119" s="76" t="s">
        <v>428</v>
      </c>
      <c r="C119" s="1"/>
      <c r="D119" s="1"/>
      <c r="E119" s="1"/>
      <c r="F119" s="1"/>
      <c r="G119" s="1"/>
      <c r="H119" s="43"/>
      <c r="I119" s="1"/>
      <c r="J119" s="43"/>
      <c r="K119" s="1"/>
      <c r="L119" s="1"/>
      <c r="M119" s="13"/>
      <c r="N119" s="2"/>
      <c r="O119" s="2"/>
      <c r="P119" s="2"/>
      <c r="Q119" s="2"/>
    </row>
    <row r="120">
      <c r="A120" s="10"/>
      <c r="B120" s="44">
        <v>14</v>
      </c>
      <c r="C120" s="45" t="s">
        <v>429</v>
      </c>
      <c r="D120" s="45"/>
      <c r="E120" s="45" t="s">
        <v>430</v>
      </c>
      <c r="F120" s="45" t="s">
        <v>7</v>
      </c>
      <c r="G120" s="46" t="s">
        <v>244</v>
      </c>
      <c r="H120" s="47">
        <v>0.63</v>
      </c>
      <c r="I120" s="48">
        <v>0</v>
      </c>
      <c r="J120" s="49">
        <f>ROUND(H120*I120,2)</f>
        <v>0</v>
      </c>
      <c r="K120" s="50">
        <v>0.20999999999999999</v>
      </c>
      <c r="L120" s="51">
        <f>ROUND(J120*1.21,2)</f>
        <v>0</v>
      </c>
      <c r="M120" s="13"/>
      <c r="N120" s="2"/>
      <c r="O120" s="2"/>
      <c r="P120" s="2"/>
      <c r="Q120" s="33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2" t="s">
        <v>65</v>
      </c>
      <c r="C121" s="1"/>
      <c r="D121" s="1"/>
      <c r="E121" s="53" t="s">
        <v>430</v>
      </c>
      <c r="F121" s="1"/>
      <c r="G121" s="1"/>
      <c r="H121" s="43"/>
      <c r="I121" s="1"/>
      <c r="J121" s="43"/>
      <c r="K121" s="1"/>
      <c r="L121" s="1"/>
      <c r="M121" s="13"/>
      <c r="N121" s="2"/>
      <c r="O121" s="2"/>
      <c r="P121" s="2"/>
      <c r="Q121" s="2"/>
    </row>
    <row r="122" thickBot="1">
      <c r="A122" s="10"/>
      <c r="B122" s="54" t="s">
        <v>67</v>
      </c>
      <c r="C122" s="55"/>
      <c r="D122" s="55"/>
      <c r="E122" s="56" t="s">
        <v>431</v>
      </c>
      <c r="F122" s="55"/>
      <c r="G122" s="55"/>
      <c r="H122" s="57"/>
      <c r="I122" s="55"/>
      <c r="J122" s="57"/>
      <c r="K122" s="55"/>
      <c r="L122" s="55"/>
      <c r="M122" s="13"/>
      <c r="N122" s="2"/>
      <c r="O122" s="2"/>
      <c r="P122" s="2"/>
      <c r="Q122" s="2"/>
    </row>
    <row r="123" thickTop="1">
      <c r="A123" s="10"/>
      <c r="B123" s="44">
        <v>15</v>
      </c>
      <c r="C123" s="45" t="s">
        <v>432</v>
      </c>
      <c r="D123" s="45"/>
      <c r="E123" s="45" t="s">
        <v>433</v>
      </c>
      <c r="F123" s="45" t="s">
        <v>7</v>
      </c>
      <c r="G123" s="46" t="s">
        <v>100</v>
      </c>
      <c r="H123" s="58">
        <v>1.349</v>
      </c>
      <c r="I123" s="59">
        <v>0</v>
      </c>
      <c r="J123" s="60">
        <f>ROUND(H123*I123,2)</f>
        <v>0</v>
      </c>
      <c r="K123" s="61">
        <v>0.20999999999999999</v>
      </c>
      <c r="L123" s="62">
        <f>ROUND(J123*1.21,2)</f>
        <v>0</v>
      </c>
      <c r="M123" s="13"/>
      <c r="N123" s="2"/>
      <c r="O123" s="2"/>
      <c r="P123" s="2"/>
      <c r="Q123" s="33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2" t="s">
        <v>65</v>
      </c>
      <c r="C124" s="1"/>
      <c r="D124" s="1"/>
      <c r="E124" s="53" t="s">
        <v>433</v>
      </c>
      <c r="F124" s="1"/>
      <c r="G124" s="1"/>
      <c r="H124" s="43"/>
      <c r="I124" s="1"/>
      <c r="J124" s="43"/>
      <c r="K124" s="1"/>
      <c r="L124" s="1"/>
      <c r="M124" s="13"/>
      <c r="N124" s="2"/>
      <c r="O124" s="2"/>
      <c r="P124" s="2"/>
      <c r="Q124" s="2"/>
    </row>
    <row r="125" thickBot="1">
      <c r="A125" s="10"/>
      <c r="B125" s="54" t="s">
        <v>67</v>
      </c>
      <c r="C125" s="55"/>
      <c r="D125" s="55"/>
      <c r="E125" s="56" t="s">
        <v>434</v>
      </c>
      <c r="F125" s="55"/>
      <c r="G125" s="55"/>
      <c r="H125" s="57"/>
      <c r="I125" s="55"/>
      <c r="J125" s="57"/>
      <c r="K125" s="55"/>
      <c r="L125" s="55"/>
      <c r="M125" s="13"/>
      <c r="N125" s="2"/>
      <c r="O125" s="2"/>
      <c r="P125" s="2"/>
      <c r="Q125" s="2"/>
    </row>
    <row r="126" thickTop="1" thickBot="1" ht="25" customHeight="1">
      <c r="A126" s="10"/>
      <c r="B126" s="1"/>
      <c r="C126" s="63">
        <v>4</v>
      </c>
      <c r="D126" s="1"/>
      <c r="E126" s="64" t="s">
        <v>350</v>
      </c>
      <c r="F126" s="1"/>
      <c r="G126" s="65" t="s">
        <v>72</v>
      </c>
      <c r="H126" s="66">
        <f>J120+J123</f>
        <v>0</v>
      </c>
      <c r="I126" s="65" t="s">
        <v>73</v>
      </c>
      <c r="J126" s="67">
        <f>(L126-H126)</f>
        <v>0</v>
      </c>
      <c r="K126" s="65" t="s">
        <v>74</v>
      </c>
      <c r="L126" s="68">
        <f>ROUND((J120+J123)*1.21,2)</f>
        <v>0</v>
      </c>
      <c r="M126" s="13"/>
      <c r="N126" s="2"/>
      <c r="O126" s="2"/>
      <c r="P126" s="2"/>
      <c r="Q126" s="33">
        <f>0+Q120+Q123</f>
        <v>0</v>
      </c>
      <c r="R126" s="9">
        <f>0+R120+R123</f>
        <v>0</v>
      </c>
      <c r="S126" s="69">
        <f>Q126*(1+J126)+R126</f>
        <v>0</v>
      </c>
    </row>
    <row r="127" thickTop="1" thickBot="1" ht="25" customHeight="1">
      <c r="A127" s="10"/>
      <c r="B127" s="70"/>
      <c r="C127" s="70"/>
      <c r="D127" s="70"/>
      <c r="E127" s="71"/>
      <c r="F127" s="70"/>
      <c r="G127" s="72" t="s">
        <v>75</v>
      </c>
      <c r="H127" s="73">
        <f>0+J120+J123</f>
        <v>0</v>
      </c>
      <c r="I127" s="72" t="s">
        <v>76</v>
      </c>
      <c r="J127" s="74">
        <f>0+J126</f>
        <v>0</v>
      </c>
      <c r="K127" s="72" t="s">
        <v>77</v>
      </c>
      <c r="L127" s="75">
        <f>0+L126</f>
        <v>0</v>
      </c>
      <c r="M127" s="13"/>
      <c r="N127" s="2"/>
      <c r="O127" s="2"/>
      <c r="P127" s="2"/>
      <c r="Q127" s="2"/>
    </row>
    <row r="128" ht="40" customHeight="1">
      <c r="A128" s="10"/>
      <c r="B128" s="76" t="s">
        <v>117</v>
      </c>
      <c r="C128" s="1"/>
      <c r="D128" s="1"/>
      <c r="E128" s="1"/>
      <c r="F128" s="1"/>
      <c r="G128" s="1"/>
      <c r="H128" s="43"/>
      <c r="I128" s="1"/>
      <c r="J128" s="43"/>
      <c r="K128" s="1"/>
      <c r="L128" s="1"/>
      <c r="M128" s="13"/>
      <c r="N128" s="2"/>
      <c r="O128" s="2"/>
      <c r="P128" s="2"/>
      <c r="Q128" s="2"/>
    </row>
    <row r="129">
      <c r="A129" s="10"/>
      <c r="B129" s="44">
        <v>39</v>
      </c>
      <c r="C129" s="45" t="s">
        <v>125</v>
      </c>
      <c r="D129" s="45"/>
      <c r="E129" s="45" t="s">
        <v>126</v>
      </c>
      <c r="F129" s="45" t="s">
        <v>7</v>
      </c>
      <c r="G129" s="46" t="s">
        <v>64</v>
      </c>
      <c r="H129" s="47">
        <v>300</v>
      </c>
      <c r="I129" s="48">
        <v>0</v>
      </c>
      <c r="J129" s="49">
        <f>ROUND(H129*I129,2)</f>
        <v>0</v>
      </c>
      <c r="K129" s="50">
        <v>0.20999999999999999</v>
      </c>
      <c r="L129" s="51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52" t="s">
        <v>65</v>
      </c>
      <c r="C130" s="1"/>
      <c r="D130" s="1"/>
      <c r="E130" s="53" t="s">
        <v>127</v>
      </c>
      <c r="F130" s="1"/>
      <c r="G130" s="1"/>
      <c r="H130" s="43"/>
      <c r="I130" s="1"/>
      <c r="J130" s="43"/>
      <c r="K130" s="1"/>
      <c r="L130" s="1"/>
      <c r="M130" s="13"/>
      <c r="N130" s="2"/>
      <c r="O130" s="2"/>
      <c r="P130" s="2"/>
      <c r="Q130" s="2"/>
    </row>
    <row r="131" thickBot="1">
      <c r="A131" s="10"/>
      <c r="B131" s="54" t="s">
        <v>67</v>
      </c>
      <c r="C131" s="55"/>
      <c r="D131" s="55"/>
      <c r="E131" s="56" t="s">
        <v>435</v>
      </c>
      <c r="F131" s="55"/>
      <c r="G131" s="55"/>
      <c r="H131" s="57"/>
      <c r="I131" s="55"/>
      <c r="J131" s="57"/>
      <c r="K131" s="55"/>
      <c r="L131" s="55"/>
      <c r="M131" s="13"/>
      <c r="N131" s="2"/>
      <c r="O131" s="2"/>
      <c r="P131" s="2"/>
      <c r="Q131" s="2"/>
    </row>
    <row r="132" thickTop="1" thickBot="1" ht="25" customHeight="1">
      <c r="A132" s="10"/>
      <c r="B132" s="1"/>
      <c r="C132" s="63">
        <v>9</v>
      </c>
      <c r="D132" s="1"/>
      <c r="E132" s="64" t="s">
        <v>42</v>
      </c>
      <c r="F132" s="1"/>
      <c r="G132" s="65" t="s">
        <v>72</v>
      </c>
      <c r="H132" s="66">
        <f>0+J129</f>
        <v>0</v>
      </c>
      <c r="I132" s="65" t="s">
        <v>73</v>
      </c>
      <c r="J132" s="67">
        <f>(L132-H132)</f>
        <v>0</v>
      </c>
      <c r="K132" s="65" t="s">
        <v>74</v>
      </c>
      <c r="L132" s="68">
        <f>ROUND((0+J129)*1.21,2)</f>
        <v>0</v>
      </c>
      <c r="M132" s="13"/>
      <c r="N132" s="2"/>
      <c r="O132" s="2"/>
      <c r="P132" s="2"/>
      <c r="Q132" s="33">
        <f>0+Q129</f>
        <v>0</v>
      </c>
      <c r="R132" s="9">
        <f>0+R129</f>
        <v>0</v>
      </c>
      <c r="S132" s="69">
        <f>Q132*(1+J132)+R132</f>
        <v>0</v>
      </c>
    </row>
    <row r="133" thickTop="1" thickBot="1" ht="25" customHeight="1">
      <c r="A133" s="10"/>
      <c r="B133" s="70"/>
      <c r="C133" s="70"/>
      <c r="D133" s="70"/>
      <c r="E133" s="71"/>
      <c r="F133" s="70"/>
      <c r="G133" s="72" t="s">
        <v>75</v>
      </c>
      <c r="H133" s="73">
        <f>0+J129</f>
        <v>0</v>
      </c>
      <c r="I133" s="72" t="s">
        <v>76</v>
      </c>
      <c r="J133" s="74">
        <f>0+J132</f>
        <v>0</v>
      </c>
      <c r="K133" s="72" t="s">
        <v>77</v>
      </c>
      <c r="L133" s="75">
        <f>0+L132</f>
        <v>0</v>
      </c>
      <c r="M133" s="13"/>
      <c r="N133" s="2"/>
      <c r="O133" s="2"/>
      <c r="P133" s="2"/>
      <c r="Q133" s="2"/>
    </row>
    <row r="134" ht="40" customHeight="1">
      <c r="A134" s="10"/>
      <c r="B134" s="76" t="s">
        <v>195</v>
      </c>
      <c r="C134" s="1"/>
      <c r="D134" s="1"/>
      <c r="E134" s="1"/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>
      <c r="A135" s="10"/>
      <c r="B135" s="44">
        <v>18</v>
      </c>
      <c r="C135" s="45" t="s">
        <v>436</v>
      </c>
      <c r="D135" s="45"/>
      <c r="E135" s="45" t="s">
        <v>437</v>
      </c>
      <c r="F135" s="45" t="s">
        <v>7</v>
      </c>
      <c r="G135" s="46" t="s">
        <v>100</v>
      </c>
      <c r="H135" s="47">
        <v>2.2999999999999998</v>
      </c>
      <c r="I135" s="48">
        <v>0</v>
      </c>
      <c r="J135" s="49">
        <f>ROUND(H135*I135,2)</f>
        <v>0</v>
      </c>
      <c r="K135" s="50">
        <v>0.20999999999999999</v>
      </c>
      <c r="L135" s="51">
        <f>ROUND(J135*1.21,2)</f>
        <v>0</v>
      </c>
      <c r="M135" s="13"/>
      <c r="N135" s="2"/>
      <c r="O135" s="2"/>
      <c r="P135" s="2"/>
      <c r="Q135" s="33">
        <f>IF(ISNUMBER(K135),IF(H135&gt;0,IF(I135&gt;0,J135,0),0),0)</f>
        <v>0</v>
      </c>
      <c r="R135" s="9">
        <f>IF(ISNUMBER(K135)=FALSE,J135,0)</f>
        <v>0</v>
      </c>
    </row>
    <row r="136">
      <c r="A136" s="10"/>
      <c r="B136" s="52" t="s">
        <v>65</v>
      </c>
      <c r="C136" s="1"/>
      <c r="D136" s="1"/>
      <c r="E136" s="53" t="s">
        <v>437</v>
      </c>
      <c r="F136" s="1"/>
      <c r="G136" s="1"/>
      <c r="H136" s="43"/>
      <c r="I136" s="1"/>
      <c r="J136" s="43"/>
      <c r="K136" s="1"/>
      <c r="L136" s="1"/>
      <c r="M136" s="13"/>
      <c r="N136" s="2"/>
      <c r="O136" s="2"/>
      <c r="P136" s="2"/>
      <c r="Q136" s="2"/>
    </row>
    <row r="137" thickBot="1">
      <c r="A137" s="10"/>
      <c r="B137" s="54" t="s">
        <v>67</v>
      </c>
      <c r="C137" s="55"/>
      <c r="D137" s="55"/>
      <c r="E137" s="56" t="s">
        <v>7</v>
      </c>
      <c r="F137" s="55"/>
      <c r="G137" s="55"/>
      <c r="H137" s="57"/>
      <c r="I137" s="55"/>
      <c r="J137" s="57"/>
      <c r="K137" s="55"/>
      <c r="L137" s="55"/>
      <c r="M137" s="13"/>
      <c r="N137" s="2"/>
      <c r="O137" s="2"/>
      <c r="P137" s="2"/>
      <c r="Q137" s="2"/>
    </row>
    <row r="138" thickTop="1">
      <c r="A138" s="10"/>
      <c r="B138" s="44">
        <v>19</v>
      </c>
      <c r="C138" s="45" t="s">
        <v>438</v>
      </c>
      <c r="D138" s="45"/>
      <c r="E138" s="45" t="s">
        <v>439</v>
      </c>
      <c r="F138" s="45" t="s">
        <v>7</v>
      </c>
      <c r="G138" s="46" t="s">
        <v>100</v>
      </c>
      <c r="H138" s="58">
        <v>52.899999999999999</v>
      </c>
      <c r="I138" s="59">
        <v>0</v>
      </c>
      <c r="J138" s="60">
        <f>ROUND(H138*I138,2)</f>
        <v>0</v>
      </c>
      <c r="K138" s="61">
        <v>0.20999999999999999</v>
      </c>
      <c r="L138" s="62">
        <f>ROUND(J138*1.21,2)</f>
        <v>0</v>
      </c>
      <c r="M138" s="13"/>
      <c r="N138" s="2"/>
      <c r="O138" s="2"/>
      <c r="P138" s="2"/>
      <c r="Q138" s="33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2" t="s">
        <v>65</v>
      </c>
      <c r="C139" s="1"/>
      <c r="D139" s="1"/>
      <c r="E139" s="53" t="s">
        <v>439</v>
      </c>
      <c r="F139" s="1"/>
      <c r="G139" s="1"/>
      <c r="H139" s="43"/>
      <c r="I139" s="1"/>
      <c r="J139" s="43"/>
      <c r="K139" s="1"/>
      <c r="L139" s="1"/>
      <c r="M139" s="13"/>
      <c r="N139" s="2"/>
      <c r="O139" s="2"/>
      <c r="P139" s="2"/>
      <c r="Q139" s="2"/>
    </row>
    <row r="140" thickBot="1">
      <c r="A140" s="10"/>
      <c r="B140" s="54" t="s">
        <v>67</v>
      </c>
      <c r="C140" s="55"/>
      <c r="D140" s="55"/>
      <c r="E140" s="56" t="s">
        <v>7</v>
      </c>
      <c r="F140" s="55"/>
      <c r="G140" s="55"/>
      <c r="H140" s="57"/>
      <c r="I140" s="55"/>
      <c r="J140" s="57"/>
      <c r="K140" s="55"/>
      <c r="L140" s="55"/>
      <c r="M140" s="13"/>
      <c r="N140" s="2"/>
      <c r="O140" s="2"/>
      <c r="P140" s="2"/>
      <c r="Q140" s="2"/>
    </row>
    <row r="141" thickTop="1">
      <c r="A141" s="10"/>
      <c r="B141" s="44">
        <v>20</v>
      </c>
      <c r="C141" s="45" t="s">
        <v>440</v>
      </c>
      <c r="D141" s="45"/>
      <c r="E141" s="45" t="s">
        <v>441</v>
      </c>
      <c r="F141" s="45" t="s">
        <v>7</v>
      </c>
      <c r="G141" s="46" t="s">
        <v>100</v>
      </c>
      <c r="H141" s="58">
        <v>2.2999999999999998</v>
      </c>
      <c r="I141" s="59">
        <v>0</v>
      </c>
      <c r="J141" s="60">
        <f>ROUND(H141*I141,2)</f>
        <v>0</v>
      </c>
      <c r="K141" s="61">
        <v>0.20999999999999999</v>
      </c>
      <c r="L141" s="62">
        <f>ROUND(J141*1.21,2)</f>
        <v>0</v>
      </c>
      <c r="M141" s="13"/>
      <c r="N141" s="2"/>
      <c r="O141" s="2"/>
      <c r="P141" s="2"/>
      <c r="Q141" s="33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52" t="s">
        <v>65</v>
      </c>
      <c r="C142" s="1"/>
      <c r="D142" s="1"/>
      <c r="E142" s="53" t="s">
        <v>442</v>
      </c>
      <c r="F142" s="1"/>
      <c r="G142" s="1"/>
      <c r="H142" s="43"/>
      <c r="I142" s="1"/>
      <c r="J142" s="43"/>
      <c r="K142" s="1"/>
      <c r="L142" s="1"/>
      <c r="M142" s="13"/>
      <c r="N142" s="2"/>
      <c r="O142" s="2"/>
      <c r="P142" s="2"/>
      <c r="Q142" s="2"/>
    </row>
    <row r="143" thickBot="1">
      <c r="A143" s="10"/>
      <c r="B143" s="54" t="s">
        <v>67</v>
      </c>
      <c r="C143" s="55"/>
      <c r="D143" s="55"/>
      <c r="E143" s="56" t="s">
        <v>7</v>
      </c>
      <c r="F143" s="55"/>
      <c r="G143" s="55"/>
      <c r="H143" s="57"/>
      <c r="I143" s="55"/>
      <c r="J143" s="57"/>
      <c r="K143" s="55"/>
      <c r="L143" s="55"/>
      <c r="M143" s="13"/>
      <c r="N143" s="2"/>
      <c r="O143" s="2"/>
      <c r="P143" s="2"/>
      <c r="Q143" s="2"/>
    </row>
    <row r="144" thickTop="1" thickBot="1" ht="25" customHeight="1">
      <c r="A144" s="10"/>
      <c r="B144" s="1"/>
      <c r="C144" s="63">
        <v>997</v>
      </c>
      <c r="D144" s="1"/>
      <c r="E144" s="64" t="s">
        <v>43</v>
      </c>
      <c r="F144" s="1"/>
      <c r="G144" s="65" t="s">
        <v>72</v>
      </c>
      <c r="H144" s="66">
        <f>J135+J138+J141</f>
        <v>0</v>
      </c>
      <c r="I144" s="65" t="s">
        <v>73</v>
      </c>
      <c r="J144" s="67">
        <f>(L144-H144)</f>
        <v>0</v>
      </c>
      <c r="K144" s="65" t="s">
        <v>74</v>
      </c>
      <c r="L144" s="68">
        <f>ROUND((J135+J138+J141)*1.21,2)</f>
        <v>0</v>
      </c>
      <c r="M144" s="13"/>
      <c r="N144" s="2"/>
      <c r="O144" s="2"/>
      <c r="P144" s="2"/>
      <c r="Q144" s="33">
        <f>0+Q135+Q138+Q141</f>
        <v>0</v>
      </c>
      <c r="R144" s="9">
        <f>0+R135+R138+R141</f>
        <v>0</v>
      </c>
      <c r="S144" s="69">
        <f>Q144*(1+J144)+R144</f>
        <v>0</v>
      </c>
    </row>
    <row r="145" thickTop="1" thickBot="1" ht="25" customHeight="1">
      <c r="A145" s="10"/>
      <c r="B145" s="70"/>
      <c r="C145" s="70"/>
      <c r="D145" s="70"/>
      <c r="E145" s="71"/>
      <c r="F145" s="70"/>
      <c r="G145" s="72" t="s">
        <v>75</v>
      </c>
      <c r="H145" s="73">
        <f>0+J135+J138+J141</f>
        <v>0</v>
      </c>
      <c r="I145" s="72" t="s">
        <v>76</v>
      </c>
      <c r="J145" s="74">
        <f>0+J144</f>
        <v>0</v>
      </c>
      <c r="K145" s="72" t="s">
        <v>77</v>
      </c>
      <c r="L145" s="75">
        <f>0+L144</f>
        <v>0</v>
      </c>
      <c r="M145" s="13"/>
      <c r="N145" s="2"/>
      <c r="O145" s="2"/>
      <c r="P145" s="2"/>
      <c r="Q145" s="2"/>
    </row>
    <row r="146" ht="40" customHeight="1">
      <c r="A146" s="10"/>
      <c r="B146" s="76" t="s">
        <v>208</v>
      </c>
      <c r="C146" s="1"/>
      <c r="D146" s="1"/>
      <c r="E146" s="1"/>
      <c r="F146" s="1"/>
      <c r="G146" s="1"/>
      <c r="H146" s="43"/>
      <c r="I146" s="1"/>
      <c r="J146" s="43"/>
      <c r="K146" s="1"/>
      <c r="L146" s="1"/>
      <c r="M146" s="13"/>
      <c r="N146" s="2"/>
      <c r="O146" s="2"/>
      <c r="P146" s="2"/>
      <c r="Q146" s="2"/>
    </row>
    <row r="147">
      <c r="A147" s="10"/>
      <c r="B147" s="44">
        <v>50</v>
      </c>
      <c r="C147" s="45" t="s">
        <v>443</v>
      </c>
      <c r="D147" s="45"/>
      <c r="E147" s="45" t="s">
        <v>444</v>
      </c>
      <c r="F147" s="45" t="s">
        <v>7</v>
      </c>
      <c r="G147" s="46" t="s">
        <v>100</v>
      </c>
      <c r="H147" s="47">
        <v>44.127000000000002</v>
      </c>
      <c r="I147" s="48">
        <v>0</v>
      </c>
      <c r="J147" s="49">
        <f>ROUND(H147*I147,2)</f>
        <v>0</v>
      </c>
      <c r="K147" s="50">
        <v>0.20999999999999999</v>
      </c>
      <c r="L147" s="51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52" t="s">
        <v>65</v>
      </c>
      <c r="C148" s="1"/>
      <c r="D148" s="1"/>
      <c r="E148" s="53" t="s">
        <v>445</v>
      </c>
      <c r="F148" s="1"/>
      <c r="G148" s="1"/>
      <c r="H148" s="43"/>
      <c r="I148" s="1"/>
      <c r="J148" s="43"/>
      <c r="K148" s="1"/>
      <c r="L148" s="1"/>
      <c r="M148" s="13"/>
      <c r="N148" s="2"/>
      <c r="O148" s="2"/>
      <c r="P148" s="2"/>
      <c r="Q148" s="2"/>
    </row>
    <row r="149" thickBot="1">
      <c r="A149" s="10"/>
      <c r="B149" s="54" t="s">
        <v>67</v>
      </c>
      <c r="C149" s="55"/>
      <c r="D149" s="55"/>
      <c r="E149" s="56" t="s">
        <v>7</v>
      </c>
      <c r="F149" s="55"/>
      <c r="G149" s="55"/>
      <c r="H149" s="57"/>
      <c r="I149" s="55"/>
      <c r="J149" s="57"/>
      <c r="K149" s="55"/>
      <c r="L149" s="55"/>
      <c r="M149" s="13"/>
      <c r="N149" s="2"/>
      <c r="O149" s="2"/>
      <c r="P149" s="2"/>
      <c r="Q149" s="2"/>
    </row>
    <row r="150" thickTop="1" thickBot="1" ht="25" customHeight="1">
      <c r="A150" s="10"/>
      <c r="B150" s="1"/>
      <c r="C150" s="63">
        <v>998</v>
      </c>
      <c r="D150" s="1"/>
      <c r="E150" s="64" t="s">
        <v>44</v>
      </c>
      <c r="F150" s="1"/>
      <c r="G150" s="65" t="s">
        <v>72</v>
      </c>
      <c r="H150" s="66">
        <f>0+J147</f>
        <v>0</v>
      </c>
      <c r="I150" s="65" t="s">
        <v>73</v>
      </c>
      <c r="J150" s="67">
        <f>(L150-H150)</f>
        <v>0</v>
      </c>
      <c r="K150" s="65" t="s">
        <v>74</v>
      </c>
      <c r="L150" s="68">
        <f>ROUND((0+J147)*1.21,2)</f>
        <v>0</v>
      </c>
      <c r="M150" s="13"/>
      <c r="N150" s="2"/>
      <c r="O150" s="2"/>
      <c r="P150" s="2"/>
      <c r="Q150" s="33">
        <f>0+Q147</f>
        <v>0</v>
      </c>
      <c r="R150" s="9">
        <f>0+R147</f>
        <v>0</v>
      </c>
      <c r="S150" s="69">
        <f>Q150*(1+J150)+R150</f>
        <v>0</v>
      </c>
    </row>
    <row r="151" thickTop="1" thickBot="1" ht="25" customHeight="1">
      <c r="A151" s="10"/>
      <c r="B151" s="70"/>
      <c r="C151" s="70"/>
      <c r="D151" s="70"/>
      <c r="E151" s="71"/>
      <c r="F151" s="70"/>
      <c r="G151" s="72" t="s">
        <v>75</v>
      </c>
      <c r="H151" s="73">
        <f>0+J147</f>
        <v>0</v>
      </c>
      <c r="I151" s="72" t="s">
        <v>76</v>
      </c>
      <c r="J151" s="74">
        <f>0+J150</f>
        <v>0</v>
      </c>
      <c r="K151" s="72" t="s">
        <v>77</v>
      </c>
      <c r="L151" s="75">
        <f>0+L150</f>
        <v>0</v>
      </c>
      <c r="M151" s="13"/>
      <c r="N151" s="2"/>
      <c r="O151" s="2"/>
      <c r="P151" s="2"/>
      <c r="Q151" s="2"/>
    </row>
    <row r="152" ht="40" customHeight="1">
      <c r="A152" s="10"/>
      <c r="B152" s="76" t="s">
        <v>212</v>
      </c>
      <c r="C152" s="1"/>
      <c r="D152" s="1"/>
      <c r="E152" s="1"/>
      <c r="F152" s="1"/>
      <c r="G152" s="1"/>
      <c r="H152" s="43"/>
      <c r="I152" s="1"/>
      <c r="J152" s="43"/>
      <c r="K152" s="1"/>
      <c r="L152" s="1"/>
      <c r="M152" s="13"/>
      <c r="N152" s="2"/>
      <c r="O152" s="2"/>
      <c r="P152" s="2"/>
      <c r="Q152" s="2"/>
    </row>
    <row r="153">
      <c r="A153" s="10"/>
      <c r="B153" s="44">
        <v>24</v>
      </c>
      <c r="C153" s="45" t="s">
        <v>213</v>
      </c>
      <c r="D153" s="45"/>
      <c r="E153" s="45" t="s">
        <v>214</v>
      </c>
      <c r="F153" s="45" t="s">
        <v>7</v>
      </c>
      <c r="G153" s="46" t="s">
        <v>215</v>
      </c>
      <c r="H153" s="47">
        <v>1</v>
      </c>
      <c r="I153" s="48">
        <v>0</v>
      </c>
      <c r="J153" s="49">
        <f>ROUND(H153*I153,2)</f>
        <v>0</v>
      </c>
      <c r="K153" s="50">
        <v>0.20999999999999999</v>
      </c>
      <c r="L153" s="51">
        <f>ROUND(J153*1.21,2)</f>
        <v>0</v>
      </c>
      <c r="M153" s="13"/>
      <c r="N153" s="2"/>
      <c r="O153" s="2"/>
      <c r="P153" s="2"/>
      <c r="Q153" s="33">
        <f>IF(ISNUMBER(K153),IF(H153&gt;0,IF(I153&gt;0,J153,0),0),0)</f>
        <v>0</v>
      </c>
      <c r="R153" s="9">
        <f>IF(ISNUMBER(K153)=FALSE,J153,0)</f>
        <v>0</v>
      </c>
    </row>
    <row r="154">
      <c r="A154" s="10"/>
      <c r="B154" s="52" t="s">
        <v>65</v>
      </c>
      <c r="C154" s="1"/>
      <c r="D154" s="1"/>
      <c r="E154" s="53" t="s">
        <v>214</v>
      </c>
      <c r="F154" s="1"/>
      <c r="G154" s="1"/>
      <c r="H154" s="43"/>
      <c r="I154" s="1"/>
      <c r="J154" s="43"/>
      <c r="K154" s="1"/>
      <c r="L154" s="1"/>
      <c r="M154" s="13"/>
      <c r="N154" s="2"/>
      <c r="O154" s="2"/>
      <c r="P154" s="2"/>
      <c r="Q154" s="2"/>
    </row>
    <row r="155" thickBot="1">
      <c r="A155" s="10"/>
      <c r="B155" s="54" t="s">
        <v>67</v>
      </c>
      <c r="C155" s="55"/>
      <c r="D155" s="55"/>
      <c r="E155" s="56" t="s">
        <v>7</v>
      </c>
      <c r="F155" s="55"/>
      <c r="G155" s="55"/>
      <c r="H155" s="57"/>
      <c r="I155" s="55"/>
      <c r="J155" s="57"/>
      <c r="K155" s="55"/>
      <c r="L155" s="55"/>
      <c r="M155" s="13"/>
      <c r="N155" s="2"/>
      <c r="O155" s="2"/>
      <c r="P155" s="2"/>
      <c r="Q155" s="2"/>
    </row>
    <row r="156" thickTop="1">
      <c r="A156" s="10"/>
      <c r="B156" s="44">
        <v>25</v>
      </c>
      <c r="C156" s="45" t="s">
        <v>220</v>
      </c>
      <c r="D156" s="45"/>
      <c r="E156" s="45" t="s">
        <v>221</v>
      </c>
      <c r="F156" s="45" t="s">
        <v>7</v>
      </c>
      <c r="G156" s="46" t="s">
        <v>215</v>
      </c>
      <c r="H156" s="58">
        <v>1</v>
      </c>
      <c r="I156" s="59">
        <v>0</v>
      </c>
      <c r="J156" s="60">
        <f>ROUND(H156*I156,2)</f>
        <v>0</v>
      </c>
      <c r="K156" s="61">
        <v>0.20999999999999999</v>
      </c>
      <c r="L156" s="62">
        <f>ROUND(J156*1.21,2)</f>
        <v>0</v>
      </c>
      <c r="M156" s="13"/>
      <c r="N156" s="2"/>
      <c r="O156" s="2"/>
      <c r="P156" s="2"/>
      <c r="Q156" s="33">
        <f>IF(ISNUMBER(K156),IF(H156&gt;0,IF(I156&gt;0,J156,0),0),0)</f>
        <v>0</v>
      </c>
      <c r="R156" s="9">
        <f>IF(ISNUMBER(K156)=FALSE,J156,0)</f>
        <v>0</v>
      </c>
    </row>
    <row r="157">
      <c r="A157" s="10"/>
      <c r="B157" s="52" t="s">
        <v>65</v>
      </c>
      <c r="C157" s="1"/>
      <c r="D157" s="1"/>
      <c r="E157" s="53" t="s">
        <v>221</v>
      </c>
      <c r="F157" s="1"/>
      <c r="G157" s="1"/>
      <c r="H157" s="43"/>
      <c r="I157" s="1"/>
      <c r="J157" s="43"/>
      <c r="K157" s="1"/>
      <c r="L157" s="1"/>
      <c r="M157" s="13"/>
      <c r="N157" s="2"/>
      <c r="O157" s="2"/>
      <c r="P157" s="2"/>
      <c r="Q157" s="2"/>
    </row>
    <row r="158" thickBot="1">
      <c r="A158" s="10"/>
      <c r="B158" s="54" t="s">
        <v>67</v>
      </c>
      <c r="C158" s="55"/>
      <c r="D158" s="55"/>
      <c r="E158" s="56" t="s">
        <v>7</v>
      </c>
      <c r="F158" s="55"/>
      <c r="G158" s="55"/>
      <c r="H158" s="57"/>
      <c r="I158" s="55"/>
      <c r="J158" s="57"/>
      <c r="K158" s="55"/>
      <c r="L158" s="55"/>
      <c r="M158" s="13"/>
      <c r="N158" s="2"/>
      <c r="O158" s="2"/>
      <c r="P158" s="2"/>
      <c r="Q158" s="2"/>
    </row>
    <row r="159" thickTop="1">
      <c r="A159" s="10"/>
      <c r="B159" s="44">
        <v>46</v>
      </c>
      <c r="C159" s="45" t="s">
        <v>216</v>
      </c>
      <c r="D159" s="45"/>
      <c r="E159" s="45" t="s">
        <v>217</v>
      </c>
      <c r="F159" s="45" t="s">
        <v>7</v>
      </c>
      <c r="G159" s="46" t="s">
        <v>218</v>
      </c>
      <c r="H159" s="58">
        <v>1</v>
      </c>
      <c r="I159" s="59">
        <v>0</v>
      </c>
      <c r="J159" s="60">
        <f>ROUND(H159*I159,2)</f>
        <v>0</v>
      </c>
      <c r="K159" s="61">
        <v>0.20999999999999999</v>
      </c>
      <c r="L159" s="62">
        <f>ROUND(J159*1.21,2)</f>
        <v>0</v>
      </c>
      <c r="M159" s="13"/>
      <c r="N159" s="2"/>
      <c r="O159" s="2"/>
      <c r="P159" s="2"/>
      <c r="Q159" s="33">
        <f>IF(ISNUMBER(K159),IF(H159&gt;0,IF(I159&gt;0,J159,0),0),0)</f>
        <v>0</v>
      </c>
      <c r="R159" s="9">
        <f>IF(ISNUMBER(K159)=FALSE,J159,0)</f>
        <v>0</v>
      </c>
    </row>
    <row r="160">
      <c r="A160" s="10"/>
      <c r="B160" s="52" t="s">
        <v>65</v>
      </c>
      <c r="C160" s="1"/>
      <c r="D160" s="1"/>
      <c r="E160" s="53" t="s">
        <v>219</v>
      </c>
      <c r="F160" s="1"/>
      <c r="G160" s="1"/>
      <c r="H160" s="43"/>
      <c r="I160" s="1"/>
      <c r="J160" s="43"/>
      <c r="K160" s="1"/>
      <c r="L160" s="1"/>
      <c r="M160" s="13"/>
      <c r="N160" s="2"/>
      <c r="O160" s="2"/>
      <c r="P160" s="2"/>
      <c r="Q160" s="2"/>
    </row>
    <row r="161" thickBot="1">
      <c r="A161" s="10"/>
      <c r="B161" s="54" t="s">
        <v>67</v>
      </c>
      <c r="C161" s="55"/>
      <c r="D161" s="55"/>
      <c r="E161" s="56" t="s">
        <v>7</v>
      </c>
      <c r="F161" s="55"/>
      <c r="G161" s="55"/>
      <c r="H161" s="57"/>
      <c r="I161" s="55"/>
      <c r="J161" s="57"/>
      <c r="K161" s="55"/>
      <c r="L161" s="55"/>
      <c r="M161" s="13"/>
      <c r="N161" s="2"/>
      <c r="O161" s="2"/>
      <c r="P161" s="2"/>
      <c r="Q161" s="2"/>
    </row>
    <row r="162" thickTop="1">
      <c r="A162" s="10"/>
      <c r="B162" s="44">
        <v>47</v>
      </c>
      <c r="C162" s="45" t="s">
        <v>222</v>
      </c>
      <c r="D162" s="45"/>
      <c r="E162" s="45" t="s">
        <v>223</v>
      </c>
      <c r="F162" s="45" t="s">
        <v>7</v>
      </c>
      <c r="G162" s="46" t="s">
        <v>218</v>
      </c>
      <c r="H162" s="58">
        <v>1</v>
      </c>
      <c r="I162" s="59">
        <v>0</v>
      </c>
      <c r="J162" s="60">
        <f>ROUND(H162*I162,2)</f>
        <v>0</v>
      </c>
      <c r="K162" s="61">
        <v>0.20999999999999999</v>
      </c>
      <c r="L162" s="62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52" t="s">
        <v>65</v>
      </c>
      <c r="C163" s="1"/>
      <c r="D163" s="1"/>
      <c r="E163" s="53" t="s">
        <v>223</v>
      </c>
      <c r="F163" s="1"/>
      <c r="G163" s="1"/>
      <c r="H163" s="43"/>
      <c r="I163" s="1"/>
      <c r="J163" s="43"/>
      <c r="K163" s="1"/>
      <c r="L163" s="1"/>
      <c r="M163" s="13"/>
      <c r="N163" s="2"/>
      <c r="O163" s="2"/>
      <c r="P163" s="2"/>
      <c r="Q163" s="2"/>
    </row>
    <row r="164" thickBot="1">
      <c r="A164" s="10"/>
      <c r="B164" s="54" t="s">
        <v>67</v>
      </c>
      <c r="C164" s="55"/>
      <c r="D164" s="55"/>
      <c r="E164" s="56" t="s">
        <v>7</v>
      </c>
      <c r="F164" s="55"/>
      <c r="G164" s="55"/>
      <c r="H164" s="57"/>
      <c r="I164" s="55"/>
      <c r="J164" s="57"/>
      <c r="K164" s="55"/>
      <c r="L164" s="55"/>
      <c r="M164" s="13"/>
      <c r="N164" s="2"/>
      <c r="O164" s="2"/>
      <c r="P164" s="2"/>
      <c r="Q164" s="2"/>
    </row>
    <row r="165" thickTop="1" thickBot="1" ht="25" customHeight="1">
      <c r="A165" s="10"/>
      <c r="B165" s="1"/>
      <c r="C165" s="63" t="s">
        <v>45</v>
      </c>
      <c r="D165" s="1"/>
      <c r="E165" s="64" t="s">
        <v>46</v>
      </c>
      <c r="F165" s="1"/>
      <c r="G165" s="65" t="s">
        <v>72</v>
      </c>
      <c r="H165" s="66">
        <f>J153+J156+J159+J162</f>
        <v>0</v>
      </c>
      <c r="I165" s="65" t="s">
        <v>73</v>
      </c>
      <c r="J165" s="67">
        <f>(L165-H165)</f>
        <v>0</v>
      </c>
      <c r="K165" s="65" t="s">
        <v>74</v>
      </c>
      <c r="L165" s="68">
        <f>ROUND((J153+J156+J159+J162)*1.21,2)</f>
        <v>0</v>
      </c>
      <c r="M165" s="13"/>
      <c r="N165" s="2"/>
      <c r="O165" s="2"/>
      <c r="P165" s="2"/>
      <c r="Q165" s="33">
        <f>0+Q153+Q156+Q159+Q162</f>
        <v>0</v>
      </c>
      <c r="R165" s="9">
        <f>0+R153+R156+R159+R162</f>
        <v>0</v>
      </c>
      <c r="S165" s="69">
        <f>Q165*(1+J165)+R165</f>
        <v>0</v>
      </c>
    </row>
    <row r="166" thickTop="1" thickBot="1" ht="25" customHeight="1">
      <c r="A166" s="10"/>
      <c r="B166" s="70"/>
      <c r="C166" s="70"/>
      <c r="D166" s="70"/>
      <c r="E166" s="71"/>
      <c r="F166" s="70"/>
      <c r="G166" s="72" t="s">
        <v>75</v>
      </c>
      <c r="H166" s="73">
        <f>0+J153+J156+J159+J162</f>
        <v>0</v>
      </c>
      <c r="I166" s="72" t="s">
        <v>76</v>
      </c>
      <c r="J166" s="74">
        <f>0+J165</f>
        <v>0</v>
      </c>
      <c r="K166" s="72" t="s">
        <v>77</v>
      </c>
      <c r="L166" s="75">
        <f>0+L165</f>
        <v>0</v>
      </c>
      <c r="M166" s="13"/>
      <c r="N166" s="2"/>
      <c r="O166" s="2"/>
      <c r="P166" s="2"/>
      <c r="Q166" s="2"/>
    </row>
    <row r="167" ht="40" customHeight="1">
      <c r="A167" s="10"/>
      <c r="B167" s="76" t="s">
        <v>224</v>
      </c>
      <c r="C167" s="1"/>
      <c r="D167" s="1"/>
      <c r="E167" s="1"/>
      <c r="F167" s="1"/>
      <c r="G167" s="1"/>
      <c r="H167" s="43"/>
      <c r="I167" s="1"/>
      <c r="J167" s="43"/>
      <c r="K167" s="1"/>
      <c r="L167" s="1"/>
      <c r="M167" s="13"/>
      <c r="N167" s="2"/>
      <c r="O167" s="2"/>
      <c r="P167" s="2"/>
      <c r="Q167" s="2"/>
    </row>
    <row r="168">
      <c r="A168" s="10"/>
      <c r="B168" s="44">
        <v>48</v>
      </c>
      <c r="C168" s="45" t="s">
        <v>225</v>
      </c>
      <c r="D168" s="45"/>
      <c r="E168" s="45" t="s">
        <v>226</v>
      </c>
      <c r="F168" s="45" t="s">
        <v>7</v>
      </c>
      <c r="G168" s="46" t="s">
        <v>218</v>
      </c>
      <c r="H168" s="47">
        <v>1</v>
      </c>
      <c r="I168" s="48">
        <v>0</v>
      </c>
      <c r="J168" s="49">
        <f>ROUND(H168*I168,2)</f>
        <v>0</v>
      </c>
      <c r="K168" s="50">
        <v>0.20999999999999999</v>
      </c>
      <c r="L168" s="51">
        <f>ROUND(J168*1.21,2)</f>
        <v>0</v>
      </c>
      <c r="M168" s="13"/>
      <c r="N168" s="2"/>
      <c r="O168" s="2"/>
      <c r="P168" s="2"/>
      <c r="Q168" s="33">
        <f>IF(ISNUMBER(K168),IF(H168&gt;0,IF(I168&gt;0,J168,0),0),0)</f>
        <v>0</v>
      </c>
      <c r="R168" s="9">
        <f>IF(ISNUMBER(K168)=FALSE,J168,0)</f>
        <v>0</v>
      </c>
    </row>
    <row r="169">
      <c r="A169" s="10"/>
      <c r="B169" s="52" t="s">
        <v>65</v>
      </c>
      <c r="C169" s="1"/>
      <c r="D169" s="1"/>
      <c r="E169" s="53" t="s">
        <v>226</v>
      </c>
      <c r="F169" s="1"/>
      <c r="G169" s="1"/>
      <c r="H169" s="43"/>
      <c r="I169" s="1"/>
      <c r="J169" s="43"/>
      <c r="K169" s="1"/>
      <c r="L169" s="1"/>
      <c r="M169" s="13"/>
      <c r="N169" s="2"/>
      <c r="O169" s="2"/>
      <c r="P169" s="2"/>
      <c r="Q169" s="2"/>
    </row>
    <row r="170" thickBot="1">
      <c r="A170" s="10"/>
      <c r="B170" s="54" t="s">
        <v>67</v>
      </c>
      <c r="C170" s="55"/>
      <c r="D170" s="55"/>
      <c r="E170" s="56" t="s">
        <v>7</v>
      </c>
      <c r="F170" s="55"/>
      <c r="G170" s="55"/>
      <c r="H170" s="57"/>
      <c r="I170" s="55"/>
      <c r="J170" s="57"/>
      <c r="K170" s="55"/>
      <c r="L170" s="55"/>
      <c r="M170" s="13"/>
      <c r="N170" s="2"/>
      <c r="O170" s="2"/>
      <c r="P170" s="2"/>
      <c r="Q170" s="2"/>
    </row>
    <row r="171" thickTop="1">
      <c r="A171" s="10"/>
      <c r="B171" s="44">
        <v>51</v>
      </c>
      <c r="C171" s="45" t="s">
        <v>227</v>
      </c>
      <c r="D171" s="45"/>
      <c r="E171" s="45" t="s">
        <v>228</v>
      </c>
      <c r="F171" s="45" t="s">
        <v>7</v>
      </c>
      <c r="G171" s="46" t="s">
        <v>218</v>
      </c>
      <c r="H171" s="58">
        <v>1</v>
      </c>
      <c r="I171" s="59">
        <v>0</v>
      </c>
      <c r="J171" s="60">
        <f>ROUND(H171*I171,2)</f>
        <v>0</v>
      </c>
      <c r="K171" s="61">
        <v>0.20999999999999999</v>
      </c>
      <c r="L171" s="62">
        <f>ROUND(J171*1.21,2)</f>
        <v>0</v>
      </c>
      <c r="M171" s="13"/>
      <c r="N171" s="2"/>
      <c r="O171" s="2"/>
      <c r="P171" s="2"/>
      <c r="Q171" s="33">
        <f>IF(ISNUMBER(K171),IF(H171&gt;0,IF(I171&gt;0,J171,0),0),0)</f>
        <v>0</v>
      </c>
      <c r="R171" s="9">
        <f>IF(ISNUMBER(K171)=FALSE,J171,0)</f>
        <v>0</v>
      </c>
    </row>
    <row r="172">
      <c r="A172" s="10"/>
      <c r="B172" s="52" t="s">
        <v>65</v>
      </c>
      <c r="C172" s="1"/>
      <c r="D172" s="1"/>
      <c r="E172" s="53" t="s">
        <v>228</v>
      </c>
      <c r="F172" s="1"/>
      <c r="G172" s="1"/>
      <c r="H172" s="43"/>
      <c r="I172" s="1"/>
      <c r="J172" s="43"/>
      <c r="K172" s="1"/>
      <c r="L172" s="1"/>
      <c r="M172" s="13"/>
      <c r="N172" s="2"/>
      <c r="O172" s="2"/>
      <c r="P172" s="2"/>
      <c r="Q172" s="2"/>
    </row>
    <row r="173" thickBot="1">
      <c r="A173" s="10"/>
      <c r="B173" s="54" t="s">
        <v>67</v>
      </c>
      <c r="C173" s="55"/>
      <c r="D173" s="55"/>
      <c r="E173" s="56" t="s">
        <v>7</v>
      </c>
      <c r="F173" s="55"/>
      <c r="G173" s="55"/>
      <c r="H173" s="57"/>
      <c r="I173" s="55"/>
      <c r="J173" s="57"/>
      <c r="K173" s="55"/>
      <c r="L173" s="55"/>
      <c r="M173" s="13"/>
      <c r="N173" s="2"/>
      <c r="O173" s="2"/>
      <c r="P173" s="2"/>
      <c r="Q173" s="2"/>
    </row>
    <row r="174" thickTop="1" thickBot="1" ht="25" customHeight="1">
      <c r="A174" s="10"/>
      <c r="B174" s="1"/>
      <c r="C174" s="63" t="s">
        <v>47</v>
      </c>
      <c r="D174" s="1"/>
      <c r="E174" s="64" t="s">
        <v>48</v>
      </c>
      <c r="F174" s="1"/>
      <c r="G174" s="65" t="s">
        <v>72</v>
      </c>
      <c r="H174" s="66">
        <f>J168+J171</f>
        <v>0</v>
      </c>
      <c r="I174" s="65" t="s">
        <v>73</v>
      </c>
      <c r="J174" s="67">
        <f>(L174-H174)</f>
        <v>0</v>
      </c>
      <c r="K174" s="65" t="s">
        <v>74</v>
      </c>
      <c r="L174" s="68">
        <f>ROUND((J168+J171)*1.21,2)</f>
        <v>0</v>
      </c>
      <c r="M174" s="13"/>
      <c r="N174" s="2"/>
      <c r="O174" s="2"/>
      <c r="P174" s="2"/>
      <c r="Q174" s="33">
        <f>0+Q168+Q171</f>
        <v>0</v>
      </c>
      <c r="R174" s="9">
        <f>0+R168+R171</f>
        <v>0</v>
      </c>
      <c r="S174" s="69">
        <f>Q174*(1+J174)+R174</f>
        <v>0</v>
      </c>
    </row>
    <row r="175" thickTop="1" thickBot="1" ht="25" customHeight="1">
      <c r="A175" s="10"/>
      <c r="B175" s="70"/>
      <c r="C175" s="70"/>
      <c r="D175" s="70"/>
      <c r="E175" s="71"/>
      <c r="F175" s="70"/>
      <c r="G175" s="72" t="s">
        <v>75</v>
      </c>
      <c r="H175" s="73">
        <f>0+J168+J171</f>
        <v>0</v>
      </c>
      <c r="I175" s="72" t="s">
        <v>76</v>
      </c>
      <c r="J175" s="74">
        <f>0+J174</f>
        <v>0</v>
      </c>
      <c r="K175" s="72" t="s">
        <v>77</v>
      </c>
      <c r="L175" s="75">
        <f>0+L174</f>
        <v>0</v>
      </c>
      <c r="M175" s="13"/>
      <c r="N175" s="2"/>
      <c r="O175" s="2"/>
      <c r="P175" s="2"/>
      <c r="Q175" s="2"/>
    </row>
    <row r="176" ht="40" customHeight="1">
      <c r="A176" s="10"/>
      <c r="B176" s="76" t="s">
        <v>229</v>
      </c>
      <c r="C176" s="1"/>
      <c r="D176" s="1"/>
      <c r="E176" s="1"/>
      <c r="F176" s="1"/>
      <c r="G176" s="1"/>
      <c r="H176" s="43"/>
      <c r="I176" s="1"/>
      <c r="J176" s="43"/>
      <c r="K176" s="1"/>
      <c r="L176" s="1"/>
      <c r="M176" s="13"/>
      <c r="N176" s="2"/>
      <c r="O176" s="2"/>
      <c r="P176" s="2"/>
      <c r="Q176" s="2"/>
    </row>
    <row r="177">
      <c r="A177" s="10"/>
      <c r="B177" s="44">
        <v>26</v>
      </c>
      <c r="C177" s="45" t="s">
        <v>230</v>
      </c>
      <c r="D177" s="45"/>
      <c r="E177" s="45" t="s">
        <v>231</v>
      </c>
      <c r="F177" s="45" t="s">
        <v>7</v>
      </c>
      <c r="G177" s="46" t="s">
        <v>215</v>
      </c>
      <c r="H177" s="47">
        <v>1</v>
      </c>
      <c r="I177" s="48">
        <v>0</v>
      </c>
      <c r="J177" s="49">
        <f>ROUND(H177*I177,2)</f>
        <v>0</v>
      </c>
      <c r="K177" s="50">
        <v>0.20999999999999999</v>
      </c>
      <c r="L177" s="51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>
      <c r="A178" s="10"/>
      <c r="B178" s="52" t="s">
        <v>65</v>
      </c>
      <c r="C178" s="1"/>
      <c r="D178" s="1"/>
      <c r="E178" s="53" t="s">
        <v>231</v>
      </c>
      <c r="F178" s="1"/>
      <c r="G178" s="1"/>
      <c r="H178" s="43"/>
      <c r="I178" s="1"/>
      <c r="J178" s="43"/>
      <c r="K178" s="1"/>
      <c r="L178" s="1"/>
      <c r="M178" s="13"/>
      <c r="N178" s="2"/>
      <c r="O178" s="2"/>
      <c r="P178" s="2"/>
      <c r="Q178" s="2"/>
    </row>
    <row r="179" thickBot="1">
      <c r="A179" s="10"/>
      <c r="B179" s="54" t="s">
        <v>67</v>
      </c>
      <c r="C179" s="55"/>
      <c r="D179" s="55"/>
      <c r="E179" s="56" t="s">
        <v>7</v>
      </c>
      <c r="F179" s="55"/>
      <c r="G179" s="55"/>
      <c r="H179" s="57"/>
      <c r="I179" s="55"/>
      <c r="J179" s="57"/>
      <c r="K179" s="55"/>
      <c r="L179" s="55"/>
      <c r="M179" s="13"/>
      <c r="N179" s="2"/>
      <c r="O179" s="2"/>
      <c r="P179" s="2"/>
      <c r="Q179" s="2"/>
    </row>
    <row r="180" thickTop="1" thickBot="1" ht="25" customHeight="1">
      <c r="A180" s="10"/>
      <c r="B180" s="1"/>
      <c r="C180" s="63" t="s">
        <v>49</v>
      </c>
      <c r="D180" s="1"/>
      <c r="E180" s="64" t="s">
        <v>50</v>
      </c>
      <c r="F180" s="1"/>
      <c r="G180" s="65" t="s">
        <v>72</v>
      </c>
      <c r="H180" s="66">
        <f>0+J177</f>
        <v>0</v>
      </c>
      <c r="I180" s="65" t="s">
        <v>73</v>
      </c>
      <c r="J180" s="67">
        <f>(L180-H180)</f>
        <v>0</v>
      </c>
      <c r="K180" s="65" t="s">
        <v>74</v>
      </c>
      <c r="L180" s="68">
        <f>ROUND((0+J177)*1.21,2)</f>
        <v>0</v>
      </c>
      <c r="M180" s="13"/>
      <c r="N180" s="2"/>
      <c r="O180" s="2"/>
      <c r="P180" s="2"/>
      <c r="Q180" s="33">
        <f>0+Q177</f>
        <v>0</v>
      </c>
      <c r="R180" s="9">
        <f>0+R177</f>
        <v>0</v>
      </c>
      <c r="S180" s="69">
        <f>Q180*(1+J180)+R180</f>
        <v>0</v>
      </c>
    </row>
    <row r="181" thickTop="1" thickBot="1" ht="25" customHeight="1">
      <c r="A181" s="10"/>
      <c r="B181" s="70"/>
      <c r="C181" s="70"/>
      <c r="D181" s="70"/>
      <c r="E181" s="71"/>
      <c r="F181" s="70"/>
      <c r="G181" s="72" t="s">
        <v>75</v>
      </c>
      <c r="H181" s="73">
        <f>0+J177</f>
        <v>0</v>
      </c>
      <c r="I181" s="72" t="s">
        <v>76</v>
      </c>
      <c r="J181" s="74">
        <f>0+J180</f>
        <v>0</v>
      </c>
      <c r="K181" s="72" t="s">
        <v>77</v>
      </c>
      <c r="L181" s="75">
        <f>0+L180</f>
        <v>0</v>
      </c>
      <c r="M181" s="13"/>
      <c r="N181" s="2"/>
      <c r="O181" s="2"/>
      <c r="P181" s="2"/>
      <c r="Q181" s="2"/>
    </row>
    <row r="182" ht="40" customHeight="1">
      <c r="A182" s="10"/>
      <c r="B182" s="76" t="s">
        <v>232</v>
      </c>
      <c r="C182" s="1"/>
      <c r="D182" s="1"/>
      <c r="E182" s="1"/>
      <c r="F182" s="1"/>
      <c r="G182" s="1"/>
      <c r="H182" s="43"/>
      <c r="I182" s="1"/>
      <c r="J182" s="43"/>
      <c r="K182" s="1"/>
      <c r="L182" s="1"/>
      <c r="M182" s="13"/>
      <c r="N182" s="2"/>
      <c r="O182" s="2"/>
      <c r="P182" s="2"/>
      <c r="Q182" s="2"/>
    </row>
    <row r="183">
      <c r="A183" s="10"/>
      <c r="B183" s="44">
        <v>52</v>
      </c>
      <c r="C183" s="45" t="s">
        <v>233</v>
      </c>
      <c r="D183" s="45"/>
      <c r="E183" s="45" t="s">
        <v>234</v>
      </c>
      <c r="F183" s="45" t="s">
        <v>7</v>
      </c>
      <c r="G183" s="46" t="s">
        <v>218</v>
      </c>
      <c r="H183" s="47">
        <v>1</v>
      </c>
      <c r="I183" s="48">
        <v>0</v>
      </c>
      <c r="J183" s="49">
        <f>ROUND(H183*I183,2)</f>
        <v>0</v>
      </c>
      <c r="K183" s="50">
        <v>0.20999999999999999</v>
      </c>
      <c r="L183" s="51">
        <f>ROUND(J183*1.21,2)</f>
        <v>0</v>
      </c>
      <c r="M183" s="13"/>
      <c r="N183" s="2"/>
      <c r="O183" s="2"/>
      <c r="P183" s="2"/>
      <c r="Q183" s="33">
        <f>IF(ISNUMBER(K183),IF(H183&gt;0,IF(I183&gt;0,J183,0),0),0)</f>
        <v>0</v>
      </c>
      <c r="R183" s="9">
        <f>IF(ISNUMBER(K183)=FALSE,J183,0)</f>
        <v>0</v>
      </c>
    </row>
    <row r="184">
      <c r="A184" s="10"/>
      <c r="B184" s="52" t="s">
        <v>65</v>
      </c>
      <c r="C184" s="1"/>
      <c r="D184" s="1"/>
      <c r="E184" s="53" t="s">
        <v>234</v>
      </c>
      <c r="F184" s="1"/>
      <c r="G184" s="1"/>
      <c r="H184" s="43"/>
      <c r="I184" s="1"/>
      <c r="J184" s="43"/>
      <c r="K184" s="1"/>
      <c r="L184" s="1"/>
      <c r="M184" s="13"/>
      <c r="N184" s="2"/>
      <c r="O184" s="2"/>
      <c r="P184" s="2"/>
      <c r="Q184" s="2"/>
    </row>
    <row r="185" thickBot="1">
      <c r="A185" s="10"/>
      <c r="B185" s="54" t="s">
        <v>67</v>
      </c>
      <c r="C185" s="55"/>
      <c r="D185" s="55"/>
      <c r="E185" s="56" t="s">
        <v>7</v>
      </c>
      <c r="F185" s="55"/>
      <c r="G185" s="55"/>
      <c r="H185" s="57"/>
      <c r="I185" s="55"/>
      <c r="J185" s="57"/>
      <c r="K185" s="55"/>
      <c r="L185" s="55"/>
      <c r="M185" s="13"/>
      <c r="N185" s="2"/>
      <c r="O185" s="2"/>
      <c r="P185" s="2"/>
      <c r="Q185" s="2"/>
    </row>
    <row r="186" thickTop="1" thickBot="1" ht="25" customHeight="1">
      <c r="A186" s="10"/>
      <c r="B186" s="1"/>
      <c r="C186" s="63" t="s">
        <v>51</v>
      </c>
      <c r="D186" s="1"/>
      <c r="E186" s="64" t="s">
        <v>52</v>
      </c>
      <c r="F186" s="1"/>
      <c r="G186" s="65" t="s">
        <v>72</v>
      </c>
      <c r="H186" s="66">
        <f>0+J183</f>
        <v>0</v>
      </c>
      <c r="I186" s="65" t="s">
        <v>73</v>
      </c>
      <c r="J186" s="67">
        <f>(L186-H186)</f>
        <v>0</v>
      </c>
      <c r="K186" s="65" t="s">
        <v>74</v>
      </c>
      <c r="L186" s="68">
        <f>ROUND((0+J183)*1.21,2)</f>
        <v>0</v>
      </c>
      <c r="M186" s="13"/>
      <c r="N186" s="2"/>
      <c r="O186" s="2"/>
      <c r="P186" s="2"/>
      <c r="Q186" s="33">
        <f>0+Q183</f>
        <v>0</v>
      </c>
      <c r="R186" s="9">
        <f>0+R183</f>
        <v>0</v>
      </c>
      <c r="S186" s="69">
        <f>Q186*(1+J186)+R186</f>
        <v>0</v>
      </c>
    </row>
    <row r="187" thickTop="1" thickBot="1" ht="25" customHeight="1">
      <c r="A187" s="10"/>
      <c r="B187" s="70"/>
      <c r="C187" s="70"/>
      <c r="D187" s="70"/>
      <c r="E187" s="71"/>
      <c r="F187" s="70"/>
      <c r="G187" s="72" t="s">
        <v>75</v>
      </c>
      <c r="H187" s="73">
        <f>0+J183</f>
        <v>0</v>
      </c>
      <c r="I187" s="72" t="s">
        <v>76</v>
      </c>
      <c r="J187" s="74">
        <f>0+J186</f>
        <v>0</v>
      </c>
      <c r="K187" s="72" t="s">
        <v>77</v>
      </c>
      <c r="L187" s="75">
        <f>0+L186</f>
        <v>0</v>
      </c>
      <c r="M187" s="13"/>
      <c r="N187" s="2"/>
      <c r="O187" s="2"/>
      <c r="P187" s="2"/>
      <c r="Q187" s="2"/>
    </row>
    <row r="188">
      <c r="A188" s="14"/>
      <c r="B188" s="4"/>
      <c r="C188" s="4"/>
      <c r="D188" s="4"/>
      <c r="E188" s="4"/>
      <c r="F188" s="4"/>
      <c r="G188" s="4"/>
      <c r="H188" s="77"/>
      <c r="I188" s="4"/>
      <c r="J188" s="77"/>
      <c r="K188" s="4"/>
      <c r="L188" s="4"/>
      <c r="M188" s="15"/>
      <c r="N188" s="2"/>
      <c r="O188" s="2"/>
      <c r="P188" s="2"/>
      <c r="Q188" s="2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"/>
      <c r="O189" s="2"/>
      <c r="P189" s="2"/>
      <c r="Q189" s="2"/>
    </row>
  </sheetData>
  <mergeCells count="115"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2:C33"/>
    <mergeCell ref="B35:L35"/>
    <mergeCell ref="B37:D37"/>
    <mergeCell ref="B38:D38"/>
    <mergeCell ref="B40:D40"/>
    <mergeCell ref="B41:D41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77:L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8:L98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5:D115"/>
    <mergeCell ref="B116:D116"/>
    <mergeCell ref="B119:L119"/>
    <mergeCell ref="B121:D121"/>
    <mergeCell ref="B122:D122"/>
    <mergeCell ref="B124:D124"/>
    <mergeCell ref="B125:D125"/>
    <mergeCell ref="B128:L128"/>
    <mergeCell ref="B130:D130"/>
    <mergeCell ref="B131:D131"/>
    <mergeCell ref="B134:L134"/>
    <mergeCell ref="B136:D136"/>
    <mergeCell ref="B137:D137"/>
    <mergeCell ref="B139:D139"/>
    <mergeCell ref="B140:D140"/>
    <mergeCell ref="B142:D142"/>
    <mergeCell ref="B143:D143"/>
    <mergeCell ref="B146:L146"/>
    <mergeCell ref="B148:D148"/>
    <mergeCell ref="B149:D149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52:L152"/>
    <mergeCell ref="B169:D169"/>
    <mergeCell ref="B170:D170"/>
    <mergeCell ref="B172:D172"/>
    <mergeCell ref="B173:D173"/>
    <mergeCell ref="B167:L167"/>
    <mergeCell ref="B178:D178"/>
    <mergeCell ref="B179:D179"/>
    <mergeCell ref="B176:L176"/>
    <mergeCell ref="B184:D184"/>
    <mergeCell ref="B185:D185"/>
    <mergeCell ref="B182:L18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0+(H56+H89+H95+H101+H110+H116+H131+H140+H146+H152)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0+H57+H90+H96+H102+H111+H117+H132+H141+H147+H153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446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ROUND(0+((H56+H89+H95+H101+H110+H116+H131+H140+H146+H152)*1.21),2)</f>
        <v>0</v>
      </c>
      <c r="K11" s="1"/>
      <c r="L11" s="1"/>
      <c r="M11" s="13"/>
      <c r="N11" s="2"/>
      <c r="O11" s="2"/>
      <c r="P11" s="2"/>
      <c r="Q11" s="33">
        <f>IF(SUM(K20:K29)&gt;0,ROUND(SUM(S20:S29)/SUM(K20:K29)-1,8),0)</f>
        <v>0</v>
      </c>
      <c r="R11" s="9">
        <f>AVERAGE(J56,J89,J95,J101,J110,J116,J131,J140,J146,J152)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236</v>
      </c>
      <c r="F20" s="1"/>
      <c r="G20" s="1"/>
      <c r="H20" s="1"/>
      <c r="I20" s="1"/>
      <c r="J20" s="1"/>
      <c r="K20" s="38">
        <f>0+J35+J38+J41+J44+J47+J50+J53</f>
        <v>0</v>
      </c>
      <c r="L20" s="38">
        <f>0+L56</f>
        <v>0</v>
      </c>
      <c r="M20" s="13"/>
      <c r="N20" s="2"/>
      <c r="O20" s="2"/>
      <c r="P20" s="2"/>
      <c r="Q20" s="2"/>
      <c r="S20" s="9">
        <f>S56</f>
        <v>0</v>
      </c>
    </row>
    <row r="21">
      <c r="A21" s="10"/>
      <c r="B21" s="36">
        <v>3</v>
      </c>
      <c r="C21" s="1"/>
      <c r="D21" s="1"/>
      <c r="E21" s="37" t="s">
        <v>37</v>
      </c>
      <c r="F21" s="1"/>
      <c r="G21" s="1"/>
      <c r="H21" s="1"/>
      <c r="I21" s="1"/>
      <c r="J21" s="1"/>
      <c r="K21" s="38">
        <f>0+J59+J62+J65+J68+J71+J74+J77+J80+J83+J86</f>
        <v>0</v>
      </c>
      <c r="L21" s="38">
        <f>0+L89</f>
        <v>0</v>
      </c>
      <c r="M21" s="13"/>
      <c r="N21" s="2"/>
      <c r="O21" s="2"/>
      <c r="P21" s="2"/>
      <c r="Q21" s="2"/>
      <c r="S21" s="9">
        <f>S89</f>
        <v>0</v>
      </c>
    </row>
    <row r="22">
      <c r="A22" s="10"/>
      <c r="B22" s="36" t="s">
        <v>447</v>
      </c>
      <c r="C22" s="1"/>
      <c r="D22" s="1"/>
      <c r="E22" s="37" t="s">
        <v>448</v>
      </c>
      <c r="F22" s="1"/>
      <c r="G22" s="1"/>
      <c r="H22" s="1"/>
      <c r="I22" s="1"/>
      <c r="J22" s="1"/>
      <c r="K22" s="38">
        <f>0+J92</f>
        <v>0</v>
      </c>
      <c r="L22" s="38">
        <f>0+L95</f>
        <v>0</v>
      </c>
      <c r="M22" s="13"/>
      <c r="N22" s="2"/>
      <c r="O22" s="2"/>
      <c r="P22" s="2"/>
      <c r="Q22" s="2"/>
      <c r="S22" s="9">
        <f>S95</f>
        <v>0</v>
      </c>
    </row>
    <row r="23">
      <c r="A23" s="10"/>
      <c r="B23" s="36">
        <v>5</v>
      </c>
      <c r="C23" s="1"/>
      <c r="D23" s="1"/>
      <c r="E23" s="37" t="s">
        <v>38</v>
      </c>
      <c r="F23" s="1"/>
      <c r="G23" s="1"/>
      <c r="H23" s="1"/>
      <c r="I23" s="1"/>
      <c r="J23" s="1"/>
      <c r="K23" s="38">
        <f>0+J98</f>
        <v>0</v>
      </c>
      <c r="L23" s="38">
        <f>0+L101</f>
        <v>0</v>
      </c>
      <c r="M23" s="13"/>
      <c r="N23" s="2"/>
      <c r="O23" s="2"/>
      <c r="P23" s="2"/>
      <c r="Q23" s="2"/>
      <c r="S23" s="9">
        <f>S101</f>
        <v>0</v>
      </c>
    </row>
    <row r="24">
      <c r="A24" s="10"/>
      <c r="B24" s="36">
        <v>9</v>
      </c>
      <c r="C24" s="1"/>
      <c r="D24" s="1"/>
      <c r="E24" s="37" t="s">
        <v>42</v>
      </c>
      <c r="F24" s="1"/>
      <c r="G24" s="1"/>
      <c r="H24" s="1"/>
      <c r="I24" s="1"/>
      <c r="J24" s="1"/>
      <c r="K24" s="38">
        <f>0+J104+J107</f>
        <v>0</v>
      </c>
      <c r="L24" s="38">
        <f>0+L110</f>
        <v>0</v>
      </c>
      <c r="M24" s="13"/>
      <c r="N24" s="2"/>
      <c r="O24" s="2"/>
      <c r="P24" s="2"/>
      <c r="Q24" s="2"/>
      <c r="S24" s="9">
        <f>S110</f>
        <v>0</v>
      </c>
    </row>
    <row r="25">
      <c r="A25" s="10"/>
      <c r="B25" s="36">
        <v>998</v>
      </c>
      <c r="C25" s="1"/>
      <c r="D25" s="1"/>
      <c r="E25" s="37" t="s">
        <v>44</v>
      </c>
      <c r="F25" s="1"/>
      <c r="G25" s="1"/>
      <c r="H25" s="1"/>
      <c r="I25" s="1"/>
      <c r="J25" s="1"/>
      <c r="K25" s="38">
        <f>0+J113</f>
        <v>0</v>
      </c>
      <c r="L25" s="38">
        <f>0+L116</f>
        <v>0</v>
      </c>
      <c r="M25" s="39"/>
      <c r="N25" s="2"/>
      <c r="O25" s="2"/>
      <c r="P25" s="2"/>
      <c r="Q25" s="2"/>
      <c r="S25" s="9">
        <f>S116</f>
        <v>0</v>
      </c>
    </row>
    <row r="26">
      <c r="A26" s="10"/>
      <c r="B26" s="36" t="s">
        <v>45</v>
      </c>
      <c r="C26" s="1"/>
      <c r="D26" s="1"/>
      <c r="E26" s="37" t="s">
        <v>46</v>
      </c>
      <c r="F26" s="1"/>
      <c r="G26" s="1"/>
      <c r="H26" s="1"/>
      <c r="I26" s="1"/>
      <c r="J26" s="1"/>
      <c r="K26" s="38">
        <f>0+J119+J122+J125+J128</f>
        <v>0</v>
      </c>
      <c r="L26" s="38">
        <f>0+L131</f>
        <v>0</v>
      </c>
      <c r="M26" s="39"/>
      <c r="N26" s="2"/>
      <c r="O26" s="2"/>
      <c r="P26" s="2"/>
      <c r="Q26" s="2"/>
      <c r="S26" s="9">
        <f>S131</f>
        <v>0</v>
      </c>
    </row>
    <row r="27">
      <c r="A27" s="10"/>
      <c r="B27" s="36" t="s">
        <v>47</v>
      </c>
      <c r="C27" s="1"/>
      <c r="D27" s="1"/>
      <c r="E27" s="37" t="s">
        <v>48</v>
      </c>
      <c r="F27" s="1"/>
      <c r="G27" s="1"/>
      <c r="H27" s="1"/>
      <c r="I27" s="1"/>
      <c r="J27" s="1"/>
      <c r="K27" s="38">
        <f>0+J134+J137</f>
        <v>0</v>
      </c>
      <c r="L27" s="38">
        <f>0+L140</f>
        <v>0</v>
      </c>
      <c r="M27" s="39"/>
      <c r="N27" s="2"/>
      <c r="O27" s="2"/>
      <c r="P27" s="2"/>
      <c r="Q27" s="2"/>
      <c r="S27" s="9">
        <f>S140</f>
        <v>0</v>
      </c>
    </row>
    <row r="28">
      <c r="A28" s="10"/>
      <c r="B28" s="36" t="s">
        <v>49</v>
      </c>
      <c r="C28" s="1"/>
      <c r="D28" s="1"/>
      <c r="E28" s="37" t="s">
        <v>50</v>
      </c>
      <c r="F28" s="1"/>
      <c r="G28" s="1"/>
      <c r="H28" s="1"/>
      <c r="I28" s="1"/>
      <c r="J28" s="1"/>
      <c r="K28" s="38">
        <f>0+J143</f>
        <v>0</v>
      </c>
      <c r="L28" s="38">
        <f>0+L146</f>
        <v>0</v>
      </c>
      <c r="M28" s="39"/>
      <c r="N28" s="2"/>
      <c r="O28" s="2"/>
      <c r="P28" s="2"/>
      <c r="Q28" s="2"/>
      <c r="S28" s="9">
        <f>S146</f>
        <v>0</v>
      </c>
    </row>
    <row r="29">
      <c r="A29" s="10"/>
      <c r="B29" s="36" t="s">
        <v>51</v>
      </c>
      <c r="C29" s="1"/>
      <c r="D29" s="1"/>
      <c r="E29" s="37" t="s">
        <v>52</v>
      </c>
      <c r="F29" s="1"/>
      <c r="G29" s="1"/>
      <c r="H29" s="1"/>
      <c r="I29" s="1"/>
      <c r="J29" s="1"/>
      <c r="K29" s="38">
        <f>0+J149</f>
        <v>0</v>
      </c>
      <c r="L29" s="38">
        <f>0+L152</f>
        <v>0</v>
      </c>
      <c r="M29" s="39"/>
      <c r="N29" s="2"/>
      <c r="O29" s="2"/>
      <c r="P29" s="2"/>
      <c r="Q29" s="2"/>
      <c r="S29" s="9">
        <f>S152</f>
        <v>0</v>
      </c>
    </row>
    <row r="30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0"/>
      <c r="N30" s="2"/>
      <c r="O30" s="2"/>
      <c r="P30" s="2"/>
      <c r="Q30" s="2"/>
    </row>
    <row r="31" ht="14" customHeight="1">
      <c r="A31" s="4"/>
      <c r="B31" s="28" t="s">
        <v>53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41"/>
      <c r="N32" s="2"/>
      <c r="O32" s="2"/>
      <c r="P32" s="2"/>
      <c r="Q32" s="2"/>
    </row>
    <row r="33" ht="18" customHeight="1">
      <c r="A33" s="10"/>
      <c r="B33" s="34" t="s">
        <v>54</v>
      </c>
      <c r="C33" s="34" t="s">
        <v>35</v>
      </c>
      <c r="D33" s="34" t="s">
        <v>55</v>
      </c>
      <c r="E33" s="34" t="s">
        <v>36</v>
      </c>
      <c r="F33" s="34" t="s">
        <v>56</v>
      </c>
      <c r="G33" s="35" t="s">
        <v>57</v>
      </c>
      <c r="H33" s="23" t="s">
        <v>58</v>
      </c>
      <c r="I33" s="23" t="s">
        <v>59</v>
      </c>
      <c r="J33" s="23" t="s">
        <v>17</v>
      </c>
      <c r="K33" s="35" t="s">
        <v>60</v>
      </c>
      <c r="L33" s="23" t="s">
        <v>18</v>
      </c>
      <c r="M33" s="39"/>
      <c r="N33" s="2"/>
      <c r="O33" s="2"/>
      <c r="P33" s="2"/>
      <c r="Q33" s="2"/>
    </row>
    <row r="34" ht="40" customHeight="1">
      <c r="A34" s="10"/>
      <c r="B34" s="42" t="s">
        <v>241</v>
      </c>
      <c r="C34" s="1"/>
      <c r="D34" s="1"/>
      <c r="E34" s="1"/>
      <c r="F34" s="1"/>
      <c r="G34" s="1"/>
      <c r="H34" s="43"/>
      <c r="I34" s="1"/>
      <c r="J34" s="43"/>
      <c r="K34" s="1"/>
      <c r="L34" s="1"/>
      <c r="M34" s="13"/>
      <c r="N34" s="2"/>
      <c r="O34" s="2"/>
      <c r="P34" s="2"/>
      <c r="Q34" s="2"/>
    </row>
    <row r="35">
      <c r="A35" s="10"/>
      <c r="B35" s="44">
        <v>2</v>
      </c>
      <c r="C35" s="45" t="s">
        <v>449</v>
      </c>
      <c r="D35" s="45"/>
      <c r="E35" s="45" t="s">
        <v>450</v>
      </c>
      <c r="F35" s="45" t="s">
        <v>7</v>
      </c>
      <c r="G35" s="46" t="s">
        <v>120</v>
      </c>
      <c r="H35" s="47">
        <v>10</v>
      </c>
      <c r="I35" s="48">
        <v>0</v>
      </c>
      <c r="J35" s="49">
        <f>ROUND(H35*I35,2)</f>
        <v>0</v>
      </c>
      <c r="K35" s="50">
        <v>0.20999999999999999</v>
      </c>
      <c r="L35" s="51">
        <f>ROUND(J35*1.21,2)</f>
        <v>0</v>
      </c>
      <c r="M35" s="13"/>
      <c r="N35" s="2"/>
      <c r="O35" s="2"/>
      <c r="P35" s="2"/>
      <c r="Q35" s="33">
        <f>IF(ISNUMBER(K35),IF(H35&gt;0,IF(I35&gt;0,J35,0),0),0)</f>
        <v>0</v>
      </c>
      <c r="R35" s="9">
        <f>IF(ISNUMBER(K35)=FALSE,J35,0)</f>
        <v>0</v>
      </c>
    </row>
    <row r="36">
      <c r="A36" s="10"/>
      <c r="B36" s="52" t="s">
        <v>65</v>
      </c>
      <c r="C36" s="1"/>
      <c r="D36" s="1"/>
      <c r="E36" s="53" t="s">
        <v>451</v>
      </c>
      <c r="F36" s="1"/>
      <c r="G36" s="1"/>
      <c r="H36" s="43"/>
      <c r="I36" s="1"/>
      <c r="J36" s="43"/>
      <c r="K36" s="1"/>
      <c r="L36" s="1"/>
      <c r="M36" s="13"/>
      <c r="N36" s="2"/>
      <c r="O36" s="2"/>
      <c r="P36" s="2"/>
      <c r="Q36" s="2"/>
    </row>
    <row r="37" thickBot="1">
      <c r="A37" s="10"/>
      <c r="B37" s="54" t="s">
        <v>67</v>
      </c>
      <c r="C37" s="55"/>
      <c r="D37" s="55"/>
      <c r="E37" s="56" t="s">
        <v>7</v>
      </c>
      <c r="F37" s="55"/>
      <c r="G37" s="55"/>
      <c r="H37" s="57"/>
      <c r="I37" s="55"/>
      <c r="J37" s="57"/>
      <c r="K37" s="55"/>
      <c r="L37" s="55"/>
      <c r="M37" s="13"/>
      <c r="N37" s="2"/>
      <c r="O37" s="2"/>
      <c r="P37" s="2"/>
      <c r="Q37" s="2"/>
    </row>
    <row r="38" thickTop="1">
      <c r="A38" s="10"/>
      <c r="B38" s="44">
        <v>3</v>
      </c>
      <c r="C38" s="45" t="s">
        <v>242</v>
      </c>
      <c r="D38" s="45"/>
      <c r="E38" s="45" t="s">
        <v>452</v>
      </c>
      <c r="F38" s="45" t="s">
        <v>7</v>
      </c>
      <c r="G38" s="46" t="s">
        <v>244</v>
      </c>
      <c r="H38" s="58">
        <v>5.3769999999999998</v>
      </c>
      <c r="I38" s="59">
        <v>0</v>
      </c>
      <c r="J38" s="60">
        <f>ROUND(H38*I38,2)</f>
        <v>0</v>
      </c>
      <c r="K38" s="61">
        <v>0.20999999999999999</v>
      </c>
      <c r="L38" s="62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52" t="s">
        <v>65</v>
      </c>
      <c r="C39" s="1"/>
      <c r="D39" s="1"/>
      <c r="E39" s="53" t="s">
        <v>243</v>
      </c>
      <c r="F39" s="1"/>
      <c r="G39" s="1"/>
      <c r="H39" s="43"/>
      <c r="I39" s="1"/>
      <c r="J39" s="43"/>
      <c r="K39" s="1"/>
      <c r="L39" s="1"/>
      <c r="M39" s="13"/>
      <c r="N39" s="2"/>
      <c r="O39" s="2"/>
      <c r="P39" s="2"/>
      <c r="Q39" s="2"/>
    </row>
    <row r="40" thickBot="1">
      <c r="A40" s="10"/>
      <c r="B40" s="54" t="s">
        <v>67</v>
      </c>
      <c r="C40" s="55"/>
      <c r="D40" s="55"/>
      <c r="E40" s="56" t="s">
        <v>453</v>
      </c>
      <c r="F40" s="55"/>
      <c r="G40" s="55"/>
      <c r="H40" s="57"/>
      <c r="I40" s="55"/>
      <c r="J40" s="57"/>
      <c r="K40" s="55"/>
      <c r="L40" s="55"/>
      <c r="M40" s="13"/>
      <c r="N40" s="2"/>
      <c r="O40" s="2"/>
      <c r="P40" s="2"/>
      <c r="Q40" s="2"/>
    </row>
    <row r="41" thickTop="1">
      <c r="A41" s="10"/>
      <c r="B41" s="44">
        <v>5</v>
      </c>
      <c r="C41" s="45" t="s">
        <v>454</v>
      </c>
      <c r="D41" s="45"/>
      <c r="E41" s="45" t="s">
        <v>455</v>
      </c>
      <c r="F41" s="45" t="s">
        <v>7</v>
      </c>
      <c r="G41" s="46" t="s">
        <v>244</v>
      </c>
      <c r="H41" s="58">
        <v>5.3769999999999998</v>
      </c>
      <c r="I41" s="59">
        <v>0</v>
      </c>
      <c r="J41" s="60">
        <f>ROUND(H41*I41,2)</f>
        <v>0</v>
      </c>
      <c r="K41" s="61">
        <v>0.20999999999999999</v>
      </c>
      <c r="L41" s="62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52" t="s">
        <v>65</v>
      </c>
      <c r="C42" s="1"/>
      <c r="D42" s="1"/>
      <c r="E42" s="53" t="s">
        <v>456</v>
      </c>
      <c r="F42" s="1"/>
      <c r="G42" s="1"/>
      <c r="H42" s="43"/>
      <c r="I42" s="1"/>
      <c r="J42" s="43"/>
      <c r="K42" s="1"/>
      <c r="L42" s="1"/>
      <c r="M42" s="13"/>
      <c r="N42" s="2"/>
      <c r="O42" s="2"/>
      <c r="P42" s="2"/>
      <c r="Q42" s="2"/>
    </row>
    <row r="43" thickBot="1">
      <c r="A43" s="10"/>
      <c r="B43" s="54" t="s">
        <v>67</v>
      </c>
      <c r="C43" s="55"/>
      <c r="D43" s="55"/>
      <c r="E43" s="56" t="s">
        <v>7</v>
      </c>
      <c r="F43" s="55"/>
      <c r="G43" s="55"/>
      <c r="H43" s="57"/>
      <c r="I43" s="55"/>
      <c r="J43" s="57"/>
      <c r="K43" s="55"/>
      <c r="L43" s="55"/>
      <c r="M43" s="13"/>
      <c r="N43" s="2"/>
      <c r="O43" s="2"/>
      <c r="P43" s="2"/>
      <c r="Q43" s="2"/>
    </row>
    <row r="44" thickTop="1">
      <c r="A44" s="10"/>
      <c r="B44" s="44">
        <v>6</v>
      </c>
      <c r="C44" s="45" t="s">
        <v>457</v>
      </c>
      <c r="D44" s="45"/>
      <c r="E44" s="45" t="s">
        <v>458</v>
      </c>
      <c r="F44" s="45" t="s">
        <v>7</v>
      </c>
      <c r="G44" s="46" t="s">
        <v>244</v>
      </c>
      <c r="H44" s="58">
        <v>0.40000000000000002</v>
      </c>
      <c r="I44" s="59">
        <v>0</v>
      </c>
      <c r="J44" s="60">
        <f>ROUND(H44*I44,2)</f>
        <v>0</v>
      </c>
      <c r="K44" s="61">
        <v>0.20999999999999999</v>
      </c>
      <c r="L44" s="62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>
      <c r="A45" s="10"/>
      <c r="B45" s="52" t="s">
        <v>65</v>
      </c>
      <c r="C45" s="1"/>
      <c r="D45" s="1"/>
      <c r="E45" s="53" t="s">
        <v>459</v>
      </c>
      <c r="F45" s="1"/>
      <c r="G45" s="1"/>
      <c r="H45" s="43"/>
      <c r="I45" s="1"/>
      <c r="J45" s="43"/>
      <c r="K45" s="1"/>
      <c r="L45" s="1"/>
      <c r="M45" s="13"/>
      <c r="N45" s="2"/>
      <c r="O45" s="2"/>
      <c r="P45" s="2"/>
      <c r="Q45" s="2"/>
    </row>
    <row r="46" thickBot="1">
      <c r="A46" s="10"/>
      <c r="B46" s="54" t="s">
        <v>67</v>
      </c>
      <c r="C46" s="55"/>
      <c r="D46" s="55"/>
      <c r="E46" s="56" t="s">
        <v>460</v>
      </c>
      <c r="F46" s="55"/>
      <c r="G46" s="55"/>
      <c r="H46" s="57"/>
      <c r="I46" s="55"/>
      <c r="J46" s="57"/>
      <c r="K46" s="55"/>
      <c r="L46" s="55"/>
      <c r="M46" s="13"/>
      <c r="N46" s="2"/>
      <c r="O46" s="2"/>
      <c r="P46" s="2"/>
      <c r="Q46" s="2"/>
    </row>
    <row r="47" thickTop="1">
      <c r="A47" s="10"/>
      <c r="B47" s="44">
        <v>7</v>
      </c>
      <c r="C47" s="45" t="s">
        <v>461</v>
      </c>
      <c r="D47" s="45"/>
      <c r="E47" s="45" t="s">
        <v>462</v>
      </c>
      <c r="F47" s="45" t="s">
        <v>7</v>
      </c>
      <c r="G47" s="46" t="s">
        <v>100</v>
      </c>
      <c r="H47" s="58">
        <v>0.71999999999999997</v>
      </c>
      <c r="I47" s="59">
        <v>0</v>
      </c>
      <c r="J47" s="60">
        <f>ROUND(H47*I47,2)</f>
        <v>0</v>
      </c>
      <c r="K47" s="61">
        <v>0.20999999999999999</v>
      </c>
      <c r="L47" s="62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>
      <c r="A48" s="10"/>
      <c r="B48" s="52" t="s">
        <v>65</v>
      </c>
      <c r="C48" s="1"/>
      <c r="D48" s="1"/>
      <c r="E48" s="53" t="s">
        <v>462</v>
      </c>
      <c r="F48" s="1"/>
      <c r="G48" s="1"/>
      <c r="H48" s="43"/>
      <c r="I48" s="1"/>
      <c r="J48" s="43"/>
      <c r="K48" s="1"/>
      <c r="L48" s="1"/>
      <c r="M48" s="13"/>
      <c r="N48" s="2"/>
      <c r="O48" s="2"/>
      <c r="P48" s="2"/>
      <c r="Q48" s="2"/>
    </row>
    <row r="49" thickBot="1">
      <c r="A49" s="10"/>
      <c r="B49" s="54" t="s">
        <v>67</v>
      </c>
      <c r="C49" s="55"/>
      <c r="D49" s="55"/>
      <c r="E49" s="56" t="s">
        <v>463</v>
      </c>
      <c r="F49" s="55"/>
      <c r="G49" s="55"/>
      <c r="H49" s="57"/>
      <c r="I49" s="55"/>
      <c r="J49" s="57"/>
      <c r="K49" s="55"/>
      <c r="L49" s="55"/>
      <c r="M49" s="13"/>
      <c r="N49" s="2"/>
      <c r="O49" s="2"/>
      <c r="P49" s="2"/>
      <c r="Q49" s="2"/>
    </row>
    <row r="50" thickTop="1">
      <c r="A50" s="10"/>
      <c r="B50" s="44">
        <v>8</v>
      </c>
      <c r="C50" s="45" t="s">
        <v>374</v>
      </c>
      <c r="D50" s="45"/>
      <c r="E50" s="45" t="s">
        <v>197</v>
      </c>
      <c r="F50" s="45" t="s">
        <v>7</v>
      </c>
      <c r="G50" s="46" t="s">
        <v>100</v>
      </c>
      <c r="H50" s="58">
        <v>5.3769999999999998</v>
      </c>
      <c r="I50" s="59">
        <v>0</v>
      </c>
      <c r="J50" s="60">
        <f>ROUND(H50*I50,2)</f>
        <v>0</v>
      </c>
      <c r="K50" s="61">
        <v>0.20999999999999999</v>
      </c>
      <c r="L50" s="62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52" t="s">
        <v>65</v>
      </c>
      <c r="C51" s="1"/>
      <c r="D51" s="1"/>
      <c r="E51" s="53" t="s">
        <v>198</v>
      </c>
      <c r="F51" s="1"/>
      <c r="G51" s="1"/>
      <c r="H51" s="43"/>
      <c r="I51" s="1"/>
      <c r="J51" s="43"/>
      <c r="K51" s="1"/>
      <c r="L51" s="1"/>
      <c r="M51" s="13"/>
      <c r="N51" s="2"/>
      <c r="O51" s="2"/>
      <c r="P51" s="2"/>
      <c r="Q51" s="2"/>
    </row>
    <row r="52" thickBot="1">
      <c r="A52" s="10"/>
      <c r="B52" s="54" t="s">
        <v>67</v>
      </c>
      <c r="C52" s="55"/>
      <c r="D52" s="55"/>
      <c r="E52" s="56" t="s">
        <v>7</v>
      </c>
      <c r="F52" s="55"/>
      <c r="G52" s="55"/>
      <c r="H52" s="57"/>
      <c r="I52" s="55"/>
      <c r="J52" s="57"/>
      <c r="K52" s="55"/>
      <c r="L52" s="55"/>
      <c r="M52" s="13"/>
      <c r="N52" s="2"/>
      <c r="O52" s="2"/>
      <c r="P52" s="2"/>
      <c r="Q52" s="2"/>
    </row>
    <row r="53" thickTop="1">
      <c r="A53" s="10"/>
      <c r="B53" s="44">
        <v>47</v>
      </c>
      <c r="C53" s="45" t="s">
        <v>464</v>
      </c>
      <c r="D53" s="45"/>
      <c r="E53" s="45" t="s">
        <v>465</v>
      </c>
      <c r="F53" s="45" t="s">
        <v>7</v>
      </c>
      <c r="G53" s="46" t="s">
        <v>244</v>
      </c>
      <c r="H53" s="58">
        <v>26.885000000000002</v>
      </c>
      <c r="I53" s="59">
        <v>0</v>
      </c>
      <c r="J53" s="60">
        <f>ROUND(H53*I53,2)</f>
        <v>0</v>
      </c>
      <c r="K53" s="61">
        <v>0.20999999999999999</v>
      </c>
      <c r="L53" s="62">
        <f>ROUND(J53*1.21,2)</f>
        <v>0</v>
      </c>
      <c r="M53" s="13"/>
      <c r="N53" s="2"/>
      <c r="O53" s="2"/>
      <c r="P53" s="2"/>
      <c r="Q53" s="33">
        <f>IF(ISNUMBER(K53),IF(H53&gt;0,IF(I53&gt;0,J53,0),0),0)</f>
        <v>0</v>
      </c>
      <c r="R53" s="9">
        <f>IF(ISNUMBER(K53)=FALSE,J53,0)</f>
        <v>0</v>
      </c>
    </row>
    <row r="54">
      <c r="A54" s="10"/>
      <c r="B54" s="52" t="s">
        <v>65</v>
      </c>
      <c r="C54" s="1"/>
      <c r="D54" s="1"/>
      <c r="E54" s="53" t="s">
        <v>466</v>
      </c>
      <c r="F54" s="1"/>
      <c r="G54" s="1"/>
      <c r="H54" s="43"/>
      <c r="I54" s="1"/>
      <c r="J54" s="43"/>
      <c r="K54" s="1"/>
      <c r="L54" s="1"/>
      <c r="M54" s="13"/>
      <c r="N54" s="2"/>
      <c r="O54" s="2"/>
      <c r="P54" s="2"/>
      <c r="Q54" s="2"/>
    </row>
    <row r="55" thickBot="1">
      <c r="A55" s="10"/>
      <c r="B55" s="54" t="s">
        <v>67</v>
      </c>
      <c r="C55" s="55"/>
      <c r="D55" s="55"/>
      <c r="E55" s="56" t="s">
        <v>7</v>
      </c>
      <c r="F55" s="55"/>
      <c r="G55" s="55"/>
      <c r="H55" s="57"/>
      <c r="I55" s="55"/>
      <c r="J55" s="57"/>
      <c r="K55" s="55"/>
      <c r="L55" s="55"/>
      <c r="M55" s="13"/>
      <c r="N55" s="2"/>
      <c r="O55" s="2"/>
      <c r="P55" s="2"/>
      <c r="Q55" s="2"/>
    </row>
    <row r="56" thickTop="1" thickBot="1" ht="25" customHeight="1">
      <c r="A56" s="10"/>
      <c r="B56" s="1"/>
      <c r="C56" s="63">
        <v>1</v>
      </c>
      <c r="D56" s="1"/>
      <c r="E56" s="64" t="s">
        <v>236</v>
      </c>
      <c r="F56" s="1"/>
      <c r="G56" s="65" t="s">
        <v>72</v>
      </c>
      <c r="H56" s="66">
        <f>J35+J38+J41+J44+J47+J50+J53</f>
        <v>0</v>
      </c>
      <c r="I56" s="65" t="s">
        <v>73</v>
      </c>
      <c r="J56" s="67">
        <f>(L56-H56)</f>
        <v>0</v>
      </c>
      <c r="K56" s="65" t="s">
        <v>74</v>
      </c>
      <c r="L56" s="68">
        <f>ROUND((J35+J38+J41+J44+J47+J50+J53)*1.21,2)</f>
        <v>0</v>
      </c>
      <c r="M56" s="13"/>
      <c r="N56" s="2"/>
      <c r="O56" s="2"/>
      <c r="P56" s="2"/>
      <c r="Q56" s="33">
        <f>0+Q35+Q38+Q41+Q44+Q47+Q50+Q53</f>
        <v>0</v>
      </c>
      <c r="R56" s="9">
        <f>0+R35+R38+R41+R44+R47+R50+R53</f>
        <v>0</v>
      </c>
      <c r="S56" s="69">
        <f>Q56*(1+J56)+R56</f>
        <v>0</v>
      </c>
    </row>
    <row r="57" thickTop="1" thickBot="1" ht="25" customHeight="1">
      <c r="A57" s="10"/>
      <c r="B57" s="70"/>
      <c r="C57" s="70"/>
      <c r="D57" s="70"/>
      <c r="E57" s="71"/>
      <c r="F57" s="70"/>
      <c r="G57" s="72" t="s">
        <v>75</v>
      </c>
      <c r="H57" s="73">
        <f>0+J35+J38+J41+J44+J47+J50+J53</f>
        <v>0</v>
      </c>
      <c r="I57" s="72" t="s">
        <v>76</v>
      </c>
      <c r="J57" s="74">
        <f>0+J56</f>
        <v>0</v>
      </c>
      <c r="K57" s="72" t="s">
        <v>77</v>
      </c>
      <c r="L57" s="75">
        <f>0+L56</f>
        <v>0</v>
      </c>
      <c r="M57" s="13"/>
      <c r="N57" s="2"/>
      <c r="O57" s="2"/>
      <c r="P57" s="2"/>
      <c r="Q57" s="2"/>
    </row>
    <row r="58" ht="40" customHeight="1">
      <c r="A58" s="10"/>
      <c r="B58" s="76" t="s">
        <v>61</v>
      </c>
      <c r="C58" s="1"/>
      <c r="D58" s="1"/>
      <c r="E58" s="1"/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>
      <c r="A59" s="10"/>
      <c r="B59" s="44">
        <v>12</v>
      </c>
      <c r="C59" s="45" t="s">
        <v>467</v>
      </c>
      <c r="D59" s="45"/>
      <c r="E59" s="45" t="s">
        <v>468</v>
      </c>
      <c r="F59" s="45" t="s">
        <v>7</v>
      </c>
      <c r="G59" s="46" t="s">
        <v>244</v>
      </c>
      <c r="H59" s="47">
        <v>1.6499999999999999</v>
      </c>
      <c r="I59" s="48">
        <v>0</v>
      </c>
      <c r="J59" s="49">
        <f>ROUND(H59*I59,2)</f>
        <v>0</v>
      </c>
      <c r="K59" s="50">
        <v>0.20999999999999999</v>
      </c>
      <c r="L59" s="51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>
      <c r="A60" s="10"/>
      <c r="B60" s="52" t="s">
        <v>65</v>
      </c>
      <c r="C60" s="1"/>
      <c r="D60" s="1"/>
      <c r="E60" s="53" t="s">
        <v>469</v>
      </c>
      <c r="F60" s="1"/>
      <c r="G60" s="1"/>
      <c r="H60" s="43"/>
      <c r="I60" s="1"/>
      <c r="J60" s="43"/>
      <c r="K60" s="1"/>
      <c r="L60" s="1"/>
      <c r="M60" s="13"/>
      <c r="N60" s="2"/>
      <c r="O60" s="2"/>
      <c r="P60" s="2"/>
      <c r="Q60" s="2"/>
    </row>
    <row r="61" thickBot="1">
      <c r="A61" s="10"/>
      <c r="B61" s="54" t="s">
        <v>67</v>
      </c>
      <c r="C61" s="55"/>
      <c r="D61" s="55"/>
      <c r="E61" s="56" t="s">
        <v>470</v>
      </c>
      <c r="F61" s="55"/>
      <c r="G61" s="55"/>
      <c r="H61" s="57"/>
      <c r="I61" s="55"/>
      <c r="J61" s="57"/>
      <c r="K61" s="55"/>
      <c r="L61" s="55"/>
      <c r="M61" s="13"/>
      <c r="N61" s="2"/>
      <c r="O61" s="2"/>
      <c r="P61" s="2"/>
      <c r="Q61" s="2"/>
    </row>
    <row r="62" thickTop="1">
      <c r="A62" s="10"/>
      <c r="B62" s="44">
        <v>13</v>
      </c>
      <c r="C62" s="45" t="s">
        <v>411</v>
      </c>
      <c r="D62" s="45"/>
      <c r="E62" s="45" t="s">
        <v>412</v>
      </c>
      <c r="F62" s="45" t="s">
        <v>7</v>
      </c>
      <c r="G62" s="46" t="s">
        <v>244</v>
      </c>
      <c r="H62" s="58">
        <v>0.29999999999999999</v>
      </c>
      <c r="I62" s="59">
        <v>0</v>
      </c>
      <c r="J62" s="60">
        <f>ROUND(H62*I62,2)</f>
        <v>0</v>
      </c>
      <c r="K62" s="61">
        <v>0.20999999999999999</v>
      </c>
      <c r="L62" s="62">
        <f>ROUND(J62*1.21,2)</f>
        <v>0</v>
      </c>
      <c r="M62" s="13"/>
      <c r="N62" s="2"/>
      <c r="O62" s="2"/>
      <c r="P62" s="2"/>
      <c r="Q62" s="33">
        <f>IF(ISNUMBER(K62),IF(H62&gt;0,IF(I62&gt;0,J62,0),0),0)</f>
        <v>0</v>
      </c>
      <c r="R62" s="9">
        <f>IF(ISNUMBER(K62)=FALSE,J62,0)</f>
        <v>0</v>
      </c>
    </row>
    <row r="63">
      <c r="A63" s="10"/>
      <c r="B63" s="52" t="s">
        <v>65</v>
      </c>
      <c r="C63" s="1"/>
      <c r="D63" s="1"/>
      <c r="E63" s="53" t="s">
        <v>413</v>
      </c>
      <c r="F63" s="1"/>
      <c r="G63" s="1"/>
      <c r="H63" s="43"/>
      <c r="I63" s="1"/>
      <c r="J63" s="43"/>
      <c r="K63" s="1"/>
      <c r="L63" s="1"/>
      <c r="M63" s="13"/>
      <c r="N63" s="2"/>
      <c r="O63" s="2"/>
      <c r="P63" s="2"/>
      <c r="Q63" s="2"/>
    </row>
    <row r="64" thickBot="1">
      <c r="A64" s="10"/>
      <c r="B64" s="54" t="s">
        <v>67</v>
      </c>
      <c r="C64" s="55"/>
      <c r="D64" s="55"/>
      <c r="E64" s="56" t="s">
        <v>471</v>
      </c>
      <c r="F64" s="55"/>
      <c r="G64" s="55"/>
      <c r="H64" s="57"/>
      <c r="I64" s="55"/>
      <c r="J64" s="57"/>
      <c r="K64" s="55"/>
      <c r="L64" s="55"/>
      <c r="M64" s="13"/>
      <c r="N64" s="2"/>
      <c r="O64" s="2"/>
      <c r="P64" s="2"/>
      <c r="Q64" s="2"/>
    </row>
    <row r="65" thickTop="1">
      <c r="A65" s="10"/>
      <c r="B65" s="44">
        <v>14</v>
      </c>
      <c r="C65" s="45" t="s">
        <v>415</v>
      </c>
      <c r="D65" s="45"/>
      <c r="E65" s="45" t="s">
        <v>416</v>
      </c>
      <c r="F65" s="45" t="s">
        <v>7</v>
      </c>
      <c r="G65" s="46" t="s">
        <v>64</v>
      </c>
      <c r="H65" s="58">
        <v>2.3700000000000001</v>
      </c>
      <c r="I65" s="59">
        <v>0</v>
      </c>
      <c r="J65" s="60">
        <f>ROUND(H65*I65,2)</f>
        <v>0</v>
      </c>
      <c r="K65" s="61">
        <v>0.20999999999999999</v>
      </c>
      <c r="L65" s="62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52" t="s">
        <v>65</v>
      </c>
      <c r="C66" s="1"/>
      <c r="D66" s="1"/>
      <c r="E66" s="53" t="s">
        <v>417</v>
      </c>
      <c r="F66" s="1"/>
      <c r="G66" s="1"/>
      <c r="H66" s="43"/>
      <c r="I66" s="1"/>
      <c r="J66" s="43"/>
      <c r="K66" s="1"/>
      <c r="L66" s="1"/>
      <c r="M66" s="13"/>
      <c r="N66" s="2"/>
      <c r="O66" s="2"/>
      <c r="P66" s="2"/>
      <c r="Q66" s="2"/>
    </row>
    <row r="67" thickBot="1">
      <c r="A67" s="10"/>
      <c r="B67" s="54" t="s">
        <v>67</v>
      </c>
      <c r="C67" s="55"/>
      <c r="D67" s="55"/>
      <c r="E67" s="56" t="s">
        <v>472</v>
      </c>
      <c r="F67" s="55"/>
      <c r="G67" s="55"/>
      <c r="H67" s="57"/>
      <c r="I67" s="55"/>
      <c r="J67" s="57"/>
      <c r="K67" s="55"/>
      <c r="L67" s="55"/>
      <c r="M67" s="13"/>
      <c r="N67" s="2"/>
      <c r="O67" s="2"/>
      <c r="P67" s="2"/>
      <c r="Q67" s="2"/>
    </row>
    <row r="68" thickTop="1">
      <c r="A68" s="10"/>
      <c r="B68" s="44">
        <v>15</v>
      </c>
      <c r="C68" s="45" t="s">
        <v>419</v>
      </c>
      <c r="D68" s="45"/>
      <c r="E68" s="45" t="s">
        <v>420</v>
      </c>
      <c r="F68" s="45" t="s">
        <v>7</v>
      </c>
      <c r="G68" s="46" t="s">
        <v>64</v>
      </c>
      <c r="H68" s="58">
        <v>2.3700000000000001</v>
      </c>
      <c r="I68" s="59">
        <v>0</v>
      </c>
      <c r="J68" s="60">
        <f>ROUND(H68*I68,2)</f>
        <v>0</v>
      </c>
      <c r="K68" s="61">
        <v>0.20999999999999999</v>
      </c>
      <c r="L68" s="62">
        <f>ROUND(J68*1.21,2)</f>
        <v>0</v>
      </c>
      <c r="M68" s="13"/>
      <c r="N68" s="2"/>
      <c r="O68" s="2"/>
      <c r="P68" s="2"/>
      <c r="Q68" s="33">
        <f>IF(ISNUMBER(K68),IF(H68&gt;0,IF(I68&gt;0,J68,0),0),0)</f>
        <v>0</v>
      </c>
      <c r="R68" s="9">
        <f>IF(ISNUMBER(K68)=FALSE,J68,0)</f>
        <v>0</v>
      </c>
    </row>
    <row r="69">
      <c r="A69" s="10"/>
      <c r="B69" s="52" t="s">
        <v>65</v>
      </c>
      <c r="C69" s="1"/>
      <c r="D69" s="1"/>
      <c r="E69" s="53" t="s">
        <v>421</v>
      </c>
      <c r="F69" s="1"/>
      <c r="G69" s="1"/>
      <c r="H69" s="43"/>
      <c r="I69" s="1"/>
      <c r="J69" s="43"/>
      <c r="K69" s="1"/>
      <c r="L69" s="1"/>
      <c r="M69" s="13"/>
      <c r="N69" s="2"/>
      <c r="O69" s="2"/>
      <c r="P69" s="2"/>
      <c r="Q69" s="2"/>
    </row>
    <row r="70" thickBot="1">
      <c r="A70" s="10"/>
      <c r="B70" s="54" t="s">
        <v>67</v>
      </c>
      <c r="C70" s="55"/>
      <c r="D70" s="55"/>
      <c r="E70" s="56" t="s">
        <v>7</v>
      </c>
      <c r="F70" s="55"/>
      <c r="G70" s="55"/>
      <c r="H70" s="57"/>
      <c r="I70" s="55"/>
      <c r="J70" s="57"/>
      <c r="K70" s="55"/>
      <c r="L70" s="55"/>
      <c r="M70" s="13"/>
      <c r="N70" s="2"/>
      <c r="O70" s="2"/>
      <c r="P70" s="2"/>
      <c r="Q70" s="2"/>
    </row>
    <row r="71" thickTop="1">
      <c r="A71" s="10"/>
      <c r="B71" s="44">
        <v>16</v>
      </c>
      <c r="C71" s="45" t="s">
        <v>422</v>
      </c>
      <c r="D71" s="45"/>
      <c r="E71" s="45" t="s">
        <v>423</v>
      </c>
      <c r="F71" s="45" t="s">
        <v>7</v>
      </c>
      <c r="G71" s="46" t="s">
        <v>100</v>
      </c>
      <c r="H71" s="58">
        <v>0.031</v>
      </c>
      <c r="I71" s="59">
        <v>0</v>
      </c>
      <c r="J71" s="60">
        <f>ROUND(H71*I71,2)</f>
        <v>0</v>
      </c>
      <c r="K71" s="61">
        <v>0.20999999999999999</v>
      </c>
      <c r="L71" s="62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52" t="s">
        <v>65</v>
      </c>
      <c r="C72" s="1"/>
      <c r="D72" s="1"/>
      <c r="E72" s="53" t="s">
        <v>424</v>
      </c>
      <c r="F72" s="1"/>
      <c r="G72" s="1"/>
      <c r="H72" s="43"/>
      <c r="I72" s="1"/>
      <c r="J72" s="43"/>
      <c r="K72" s="1"/>
      <c r="L72" s="1"/>
      <c r="M72" s="13"/>
      <c r="N72" s="2"/>
      <c r="O72" s="2"/>
      <c r="P72" s="2"/>
      <c r="Q72" s="2"/>
    </row>
    <row r="73" thickBot="1">
      <c r="A73" s="10"/>
      <c r="B73" s="54" t="s">
        <v>67</v>
      </c>
      <c r="C73" s="55"/>
      <c r="D73" s="55"/>
      <c r="E73" s="56" t="s">
        <v>473</v>
      </c>
      <c r="F73" s="55"/>
      <c r="G73" s="55"/>
      <c r="H73" s="57"/>
      <c r="I73" s="55"/>
      <c r="J73" s="57"/>
      <c r="K73" s="55"/>
      <c r="L73" s="55"/>
      <c r="M73" s="13"/>
      <c r="N73" s="2"/>
      <c r="O73" s="2"/>
      <c r="P73" s="2"/>
      <c r="Q73" s="2"/>
    </row>
    <row r="74" thickTop="1">
      <c r="A74" s="10"/>
      <c r="B74" s="44">
        <v>17</v>
      </c>
      <c r="C74" s="45" t="s">
        <v>474</v>
      </c>
      <c r="D74" s="45"/>
      <c r="E74" s="45" t="s">
        <v>475</v>
      </c>
      <c r="F74" s="45" t="s">
        <v>7</v>
      </c>
      <c r="G74" s="46" t="s">
        <v>244</v>
      </c>
      <c r="H74" s="58">
        <v>1.5800000000000001</v>
      </c>
      <c r="I74" s="59">
        <v>0</v>
      </c>
      <c r="J74" s="60">
        <f>ROUND(H74*I74,2)</f>
        <v>0</v>
      </c>
      <c r="K74" s="61">
        <v>0.20999999999999999</v>
      </c>
      <c r="L74" s="62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>
      <c r="A75" s="10"/>
      <c r="B75" s="52" t="s">
        <v>65</v>
      </c>
      <c r="C75" s="1"/>
      <c r="D75" s="1"/>
      <c r="E75" s="53" t="s">
        <v>476</v>
      </c>
      <c r="F75" s="1"/>
      <c r="G75" s="1"/>
      <c r="H75" s="43"/>
      <c r="I75" s="1"/>
      <c r="J75" s="43"/>
      <c r="K75" s="1"/>
      <c r="L75" s="1"/>
      <c r="M75" s="13"/>
      <c r="N75" s="2"/>
      <c r="O75" s="2"/>
      <c r="P75" s="2"/>
      <c r="Q75" s="2"/>
    </row>
    <row r="76" thickBot="1">
      <c r="A76" s="10"/>
      <c r="B76" s="54" t="s">
        <v>67</v>
      </c>
      <c r="C76" s="55"/>
      <c r="D76" s="55"/>
      <c r="E76" s="56" t="s">
        <v>477</v>
      </c>
      <c r="F76" s="55"/>
      <c r="G76" s="55"/>
      <c r="H76" s="57"/>
      <c r="I76" s="55"/>
      <c r="J76" s="57"/>
      <c r="K76" s="55"/>
      <c r="L76" s="55"/>
      <c r="M76" s="13"/>
      <c r="N76" s="2"/>
      <c r="O76" s="2"/>
      <c r="P76" s="2"/>
      <c r="Q76" s="2"/>
    </row>
    <row r="77" thickTop="1">
      <c r="A77" s="10"/>
      <c r="B77" s="44">
        <v>19</v>
      </c>
      <c r="C77" s="45" t="s">
        <v>478</v>
      </c>
      <c r="D77" s="45"/>
      <c r="E77" s="45" t="s">
        <v>479</v>
      </c>
      <c r="F77" s="45" t="s">
        <v>7</v>
      </c>
      <c r="G77" s="46" t="s">
        <v>64</v>
      </c>
      <c r="H77" s="58">
        <v>9.2599999999999998</v>
      </c>
      <c r="I77" s="59">
        <v>0</v>
      </c>
      <c r="J77" s="60">
        <f>ROUND(H77*I77,2)</f>
        <v>0</v>
      </c>
      <c r="K77" s="61">
        <v>0.20999999999999999</v>
      </c>
      <c r="L77" s="62">
        <f>ROUND(J77*1.21,2)</f>
        <v>0</v>
      </c>
      <c r="M77" s="13"/>
      <c r="N77" s="2"/>
      <c r="O77" s="2"/>
      <c r="P77" s="2"/>
      <c r="Q77" s="33">
        <f>IF(ISNUMBER(K77),IF(H77&gt;0,IF(I77&gt;0,J77,0),0),0)</f>
        <v>0</v>
      </c>
      <c r="R77" s="9">
        <f>IF(ISNUMBER(K77)=FALSE,J77,0)</f>
        <v>0</v>
      </c>
    </row>
    <row r="78">
      <c r="A78" s="10"/>
      <c r="B78" s="52" t="s">
        <v>65</v>
      </c>
      <c r="C78" s="1"/>
      <c r="D78" s="1"/>
      <c r="E78" s="53" t="s">
        <v>480</v>
      </c>
      <c r="F78" s="1"/>
      <c r="G78" s="1"/>
      <c r="H78" s="43"/>
      <c r="I78" s="1"/>
      <c r="J78" s="43"/>
      <c r="K78" s="1"/>
      <c r="L78" s="1"/>
      <c r="M78" s="13"/>
      <c r="N78" s="2"/>
      <c r="O78" s="2"/>
      <c r="P78" s="2"/>
      <c r="Q78" s="2"/>
    </row>
    <row r="79" thickBot="1">
      <c r="A79" s="10"/>
      <c r="B79" s="54" t="s">
        <v>67</v>
      </c>
      <c r="C79" s="55"/>
      <c r="D79" s="55"/>
      <c r="E79" s="56" t="s">
        <v>481</v>
      </c>
      <c r="F79" s="55"/>
      <c r="G79" s="55"/>
      <c r="H79" s="57"/>
      <c r="I79" s="55"/>
      <c r="J79" s="57"/>
      <c r="K79" s="55"/>
      <c r="L79" s="55"/>
      <c r="M79" s="13"/>
      <c r="N79" s="2"/>
      <c r="O79" s="2"/>
      <c r="P79" s="2"/>
      <c r="Q79" s="2"/>
    </row>
    <row r="80" thickTop="1">
      <c r="A80" s="10"/>
      <c r="B80" s="44">
        <v>20</v>
      </c>
      <c r="C80" s="45" t="s">
        <v>482</v>
      </c>
      <c r="D80" s="45"/>
      <c r="E80" s="45" t="s">
        <v>483</v>
      </c>
      <c r="F80" s="45" t="s">
        <v>7</v>
      </c>
      <c r="G80" s="46" t="s">
        <v>64</v>
      </c>
      <c r="H80" s="58">
        <v>9.2599999999999998</v>
      </c>
      <c r="I80" s="59">
        <v>0</v>
      </c>
      <c r="J80" s="60">
        <f>ROUND(H80*I80,2)</f>
        <v>0</v>
      </c>
      <c r="K80" s="61">
        <v>0.20999999999999999</v>
      </c>
      <c r="L80" s="62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52" t="s">
        <v>65</v>
      </c>
      <c r="C81" s="1"/>
      <c r="D81" s="1"/>
      <c r="E81" s="53" t="s">
        <v>484</v>
      </c>
      <c r="F81" s="1"/>
      <c r="G81" s="1"/>
      <c r="H81" s="43"/>
      <c r="I81" s="1"/>
      <c r="J81" s="43"/>
      <c r="K81" s="1"/>
      <c r="L81" s="1"/>
      <c r="M81" s="13"/>
      <c r="N81" s="2"/>
      <c r="O81" s="2"/>
      <c r="P81" s="2"/>
      <c r="Q81" s="2"/>
    </row>
    <row r="82" thickBot="1">
      <c r="A82" s="10"/>
      <c r="B82" s="54" t="s">
        <v>67</v>
      </c>
      <c r="C82" s="55"/>
      <c r="D82" s="55"/>
      <c r="E82" s="56" t="s">
        <v>485</v>
      </c>
      <c r="F82" s="55"/>
      <c r="G82" s="55"/>
      <c r="H82" s="57"/>
      <c r="I82" s="55"/>
      <c r="J82" s="57"/>
      <c r="K82" s="55"/>
      <c r="L82" s="55"/>
      <c r="M82" s="13"/>
      <c r="N82" s="2"/>
      <c r="O82" s="2"/>
      <c r="P82" s="2"/>
      <c r="Q82" s="2"/>
    </row>
    <row r="83" thickTop="1">
      <c r="A83" s="10"/>
      <c r="B83" s="44">
        <v>21</v>
      </c>
      <c r="C83" s="45" t="s">
        <v>486</v>
      </c>
      <c r="D83" s="45"/>
      <c r="E83" s="45" t="s">
        <v>487</v>
      </c>
      <c r="F83" s="45" t="s">
        <v>7</v>
      </c>
      <c r="G83" s="46" t="s">
        <v>100</v>
      </c>
      <c r="H83" s="58">
        <v>0.126</v>
      </c>
      <c r="I83" s="59">
        <v>0</v>
      </c>
      <c r="J83" s="60">
        <f>ROUND(H83*I83,2)</f>
        <v>0</v>
      </c>
      <c r="K83" s="61">
        <v>0.20999999999999999</v>
      </c>
      <c r="L83" s="62">
        <f>ROUND(J83*1.21,2)</f>
        <v>0</v>
      </c>
      <c r="M83" s="13"/>
      <c r="N83" s="2"/>
      <c r="O83" s="2"/>
      <c r="P83" s="2"/>
      <c r="Q83" s="33">
        <f>IF(ISNUMBER(K83),IF(H83&gt;0,IF(I83&gt;0,J83,0),0),0)</f>
        <v>0</v>
      </c>
      <c r="R83" s="9">
        <f>IF(ISNUMBER(K83)=FALSE,J83,0)</f>
        <v>0</v>
      </c>
    </row>
    <row r="84">
      <c r="A84" s="10"/>
      <c r="B84" s="52" t="s">
        <v>65</v>
      </c>
      <c r="C84" s="1"/>
      <c r="D84" s="1"/>
      <c r="E84" s="53" t="s">
        <v>488</v>
      </c>
      <c r="F84" s="1"/>
      <c r="G84" s="1"/>
      <c r="H84" s="43"/>
      <c r="I84" s="1"/>
      <c r="J84" s="43"/>
      <c r="K84" s="1"/>
      <c r="L84" s="1"/>
      <c r="M84" s="13"/>
      <c r="N84" s="2"/>
      <c r="O84" s="2"/>
      <c r="P84" s="2"/>
      <c r="Q84" s="2"/>
    </row>
    <row r="85" thickBot="1">
      <c r="A85" s="10"/>
      <c r="B85" s="54" t="s">
        <v>67</v>
      </c>
      <c r="C85" s="55"/>
      <c r="D85" s="55"/>
      <c r="E85" s="56" t="s">
        <v>489</v>
      </c>
      <c r="F85" s="55"/>
      <c r="G85" s="55"/>
      <c r="H85" s="57"/>
      <c r="I85" s="55"/>
      <c r="J85" s="57"/>
      <c r="K85" s="55"/>
      <c r="L85" s="55"/>
      <c r="M85" s="13"/>
      <c r="N85" s="2"/>
      <c r="O85" s="2"/>
      <c r="P85" s="2"/>
      <c r="Q85" s="2"/>
    </row>
    <row r="86" thickTop="1">
      <c r="A86" s="10"/>
      <c r="B86" s="44">
        <v>48</v>
      </c>
      <c r="C86" s="45" t="s">
        <v>283</v>
      </c>
      <c r="D86" s="45"/>
      <c r="E86" s="45" t="s">
        <v>284</v>
      </c>
      <c r="F86" s="45" t="s">
        <v>7</v>
      </c>
      <c r="G86" s="46" t="s">
        <v>244</v>
      </c>
      <c r="H86" s="58">
        <v>0.93700000000000006</v>
      </c>
      <c r="I86" s="59">
        <v>0</v>
      </c>
      <c r="J86" s="60">
        <f>ROUND(H86*I86,2)</f>
        <v>0</v>
      </c>
      <c r="K86" s="61">
        <v>0.20999999999999999</v>
      </c>
      <c r="L86" s="62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52" t="s">
        <v>65</v>
      </c>
      <c r="C87" s="1"/>
      <c r="D87" s="1"/>
      <c r="E87" s="53" t="s">
        <v>426</v>
      </c>
      <c r="F87" s="1"/>
      <c r="G87" s="1"/>
      <c r="H87" s="43"/>
      <c r="I87" s="1"/>
      <c r="J87" s="43"/>
      <c r="K87" s="1"/>
      <c r="L87" s="1"/>
      <c r="M87" s="13"/>
      <c r="N87" s="2"/>
      <c r="O87" s="2"/>
      <c r="P87" s="2"/>
      <c r="Q87" s="2"/>
    </row>
    <row r="88" thickBot="1">
      <c r="A88" s="10"/>
      <c r="B88" s="54" t="s">
        <v>67</v>
      </c>
      <c r="C88" s="55"/>
      <c r="D88" s="55"/>
      <c r="E88" s="56" t="s">
        <v>490</v>
      </c>
      <c r="F88" s="55"/>
      <c r="G88" s="55"/>
      <c r="H88" s="57"/>
      <c r="I88" s="55"/>
      <c r="J88" s="57"/>
      <c r="K88" s="55"/>
      <c r="L88" s="55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3">
        <v>3</v>
      </c>
      <c r="D89" s="1"/>
      <c r="E89" s="64" t="s">
        <v>37</v>
      </c>
      <c r="F89" s="1"/>
      <c r="G89" s="65" t="s">
        <v>72</v>
      </c>
      <c r="H89" s="66">
        <f>J59+J62+J65+J68+J71+J74+J77+J80+J83+J86</f>
        <v>0</v>
      </c>
      <c r="I89" s="65" t="s">
        <v>73</v>
      </c>
      <c r="J89" s="67">
        <f>(L89-H89)</f>
        <v>0</v>
      </c>
      <c r="K89" s="65" t="s">
        <v>74</v>
      </c>
      <c r="L89" s="68">
        <f>ROUND((J59+J62+J65+J68+J71+J74+J77+J80+J83+J86)*1.21,2)</f>
        <v>0</v>
      </c>
      <c r="M89" s="13"/>
      <c r="N89" s="2"/>
      <c r="O89" s="2"/>
      <c r="P89" s="2"/>
      <c r="Q89" s="33">
        <f>0+Q59+Q62+Q65+Q68+Q71+Q74+Q77+Q80+Q83+Q86</f>
        <v>0</v>
      </c>
      <c r="R89" s="9">
        <f>0+R59+R62+R65+R68+R71+R74+R77+R80+R83+R86</f>
        <v>0</v>
      </c>
      <c r="S89" s="69">
        <f>Q89*(1+J89)+R89</f>
        <v>0</v>
      </c>
    </row>
    <row r="90" thickTop="1" thickBot="1" ht="25" customHeight="1">
      <c r="A90" s="10"/>
      <c r="B90" s="70"/>
      <c r="C90" s="70"/>
      <c r="D90" s="70"/>
      <c r="E90" s="71"/>
      <c r="F90" s="70"/>
      <c r="G90" s="72" t="s">
        <v>75</v>
      </c>
      <c r="H90" s="73">
        <f>0+J59+J62+J65+J68+J71+J74+J77+J80+J83+J86</f>
        <v>0</v>
      </c>
      <c r="I90" s="72" t="s">
        <v>76</v>
      </c>
      <c r="J90" s="74">
        <f>0+J89</f>
        <v>0</v>
      </c>
      <c r="K90" s="72" t="s">
        <v>77</v>
      </c>
      <c r="L90" s="75">
        <f>0+L89</f>
        <v>0</v>
      </c>
      <c r="M90" s="13"/>
      <c r="N90" s="2"/>
      <c r="O90" s="2"/>
      <c r="P90" s="2"/>
      <c r="Q90" s="2"/>
    </row>
    <row r="91" ht="40" customHeight="1">
      <c r="A91" s="10"/>
      <c r="B91" s="76" t="s">
        <v>491</v>
      </c>
      <c r="C91" s="1"/>
      <c r="D91" s="1"/>
      <c r="E91" s="1"/>
      <c r="F91" s="1"/>
      <c r="G91" s="1"/>
      <c r="H91" s="43"/>
      <c r="I91" s="1"/>
      <c r="J91" s="43"/>
      <c r="K91" s="1"/>
      <c r="L91" s="1"/>
      <c r="M91" s="13"/>
      <c r="N91" s="2"/>
      <c r="O91" s="2"/>
      <c r="P91" s="2"/>
      <c r="Q91" s="2"/>
    </row>
    <row r="92">
      <c r="A92" s="10"/>
      <c r="B92" s="44">
        <v>49</v>
      </c>
      <c r="C92" s="45" t="s">
        <v>492</v>
      </c>
      <c r="D92" s="45"/>
      <c r="E92" s="45" t="s">
        <v>493</v>
      </c>
      <c r="F92" s="45" t="s">
        <v>7</v>
      </c>
      <c r="G92" s="46" t="s">
        <v>494</v>
      </c>
      <c r="H92" s="47">
        <v>0.29999999999999999</v>
      </c>
      <c r="I92" s="48">
        <v>0</v>
      </c>
      <c r="J92" s="49">
        <f>ROUND(H92*I92,2)</f>
        <v>0</v>
      </c>
      <c r="K92" s="50">
        <v>0.20999999999999999</v>
      </c>
      <c r="L92" s="51">
        <f>ROUND(J92*1.21,2)</f>
        <v>0</v>
      </c>
      <c r="M92" s="13"/>
      <c r="N92" s="2"/>
      <c r="O92" s="2"/>
      <c r="P92" s="2"/>
      <c r="Q92" s="33">
        <f>IF(ISNUMBER(K92),IF(H92&gt;0,IF(I92&gt;0,J92,0),0),0)</f>
        <v>0</v>
      </c>
      <c r="R92" s="9">
        <f>IF(ISNUMBER(K92)=FALSE,J92,0)</f>
        <v>0</v>
      </c>
    </row>
    <row r="93">
      <c r="A93" s="10"/>
      <c r="B93" s="52" t="s">
        <v>65</v>
      </c>
      <c r="C93" s="1"/>
      <c r="D93" s="1"/>
      <c r="E93" s="53" t="s">
        <v>493</v>
      </c>
      <c r="F93" s="1"/>
      <c r="G93" s="1"/>
      <c r="H93" s="43"/>
      <c r="I93" s="1"/>
      <c r="J93" s="43"/>
      <c r="K93" s="1"/>
      <c r="L93" s="1"/>
      <c r="M93" s="13"/>
      <c r="N93" s="2"/>
      <c r="O93" s="2"/>
      <c r="P93" s="2"/>
      <c r="Q93" s="2"/>
    </row>
    <row r="94" thickBot="1">
      <c r="A94" s="10"/>
      <c r="B94" s="54" t="s">
        <v>67</v>
      </c>
      <c r="C94" s="55"/>
      <c r="D94" s="55"/>
      <c r="E94" s="56" t="s">
        <v>7</v>
      </c>
      <c r="F94" s="55"/>
      <c r="G94" s="55"/>
      <c r="H94" s="57"/>
      <c r="I94" s="55"/>
      <c r="J94" s="57"/>
      <c r="K94" s="55"/>
      <c r="L94" s="55"/>
      <c r="M94" s="13"/>
      <c r="N94" s="2"/>
      <c r="O94" s="2"/>
      <c r="P94" s="2"/>
      <c r="Q94" s="2"/>
    </row>
    <row r="95" thickTop="1" thickBot="1" ht="25" customHeight="1">
      <c r="A95" s="10"/>
      <c r="B95" s="1"/>
      <c r="C95" s="63" t="s">
        <v>447</v>
      </c>
      <c r="D95" s="1"/>
      <c r="E95" s="64" t="s">
        <v>448</v>
      </c>
      <c r="F95" s="1"/>
      <c r="G95" s="65" t="s">
        <v>72</v>
      </c>
      <c r="H95" s="66">
        <f>0+J92</f>
        <v>0</v>
      </c>
      <c r="I95" s="65" t="s">
        <v>73</v>
      </c>
      <c r="J95" s="67">
        <f>(L95-H95)</f>
        <v>0</v>
      </c>
      <c r="K95" s="65" t="s">
        <v>74</v>
      </c>
      <c r="L95" s="68">
        <f>ROUND((0+J92)*1.21,2)</f>
        <v>0</v>
      </c>
      <c r="M95" s="13"/>
      <c r="N95" s="2"/>
      <c r="O95" s="2"/>
      <c r="P95" s="2"/>
      <c r="Q95" s="33">
        <f>0+Q92</f>
        <v>0</v>
      </c>
      <c r="R95" s="9">
        <f>0+R92</f>
        <v>0</v>
      </c>
      <c r="S95" s="69">
        <f>Q95*(1+J95)+R95</f>
        <v>0</v>
      </c>
    </row>
    <row r="96" thickTop="1" thickBot="1" ht="25" customHeight="1">
      <c r="A96" s="10"/>
      <c r="B96" s="70"/>
      <c r="C96" s="70"/>
      <c r="D96" s="70"/>
      <c r="E96" s="71"/>
      <c r="F96" s="70"/>
      <c r="G96" s="72" t="s">
        <v>75</v>
      </c>
      <c r="H96" s="73">
        <f>0+J92</f>
        <v>0</v>
      </c>
      <c r="I96" s="72" t="s">
        <v>76</v>
      </c>
      <c r="J96" s="74">
        <f>0+J95</f>
        <v>0</v>
      </c>
      <c r="K96" s="72" t="s">
        <v>77</v>
      </c>
      <c r="L96" s="75">
        <f>0+L95</f>
        <v>0</v>
      </c>
      <c r="M96" s="13"/>
      <c r="N96" s="2"/>
      <c r="O96" s="2"/>
      <c r="P96" s="2"/>
      <c r="Q96" s="2"/>
    </row>
    <row r="97" ht="40" customHeight="1">
      <c r="A97" s="10"/>
      <c r="B97" s="76" t="s">
        <v>78</v>
      </c>
      <c r="C97" s="1"/>
      <c r="D97" s="1"/>
      <c r="E97" s="1"/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>
      <c r="A98" s="10"/>
      <c r="B98" s="44">
        <v>23</v>
      </c>
      <c r="C98" s="45" t="s">
        <v>495</v>
      </c>
      <c r="D98" s="45"/>
      <c r="E98" s="45" t="s">
        <v>496</v>
      </c>
      <c r="F98" s="45" t="s">
        <v>7</v>
      </c>
      <c r="G98" s="46" t="s">
        <v>64</v>
      </c>
      <c r="H98" s="47">
        <v>1.1000000000000001</v>
      </c>
      <c r="I98" s="48">
        <v>0</v>
      </c>
      <c r="J98" s="49">
        <f>ROUND(H98*I98,2)</f>
        <v>0</v>
      </c>
      <c r="K98" s="50">
        <v>0.20999999999999999</v>
      </c>
      <c r="L98" s="51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>
      <c r="A99" s="10"/>
      <c r="B99" s="52" t="s">
        <v>65</v>
      </c>
      <c r="C99" s="1"/>
      <c r="D99" s="1"/>
      <c r="E99" s="53" t="s">
        <v>497</v>
      </c>
      <c r="F99" s="1"/>
      <c r="G99" s="1"/>
      <c r="H99" s="43"/>
      <c r="I99" s="1"/>
      <c r="J99" s="43"/>
      <c r="K99" s="1"/>
      <c r="L99" s="1"/>
      <c r="M99" s="13"/>
      <c r="N99" s="2"/>
      <c r="O99" s="2"/>
      <c r="P99" s="2"/>
      <c r="Q99" s="2"/>
    </row>
    <row r="100" thickBot="1">
      <c r="A100" s="10"/>
      <c r="B100" s="54" t="s">
        <v>67</v>
      </c>
      <c r="C100" s="55"/>
      <c r="D100" s="55"/>
      <c r="E100" s="56" t="s">
        <v>7</v>
      </c>
      <c r="F100" s="55"/>
      <c r="G100" s="55"/>
      <c r="H100" s="57"/>
      <c r="I100" s="55"/>
      <c r="J100" s="57"/>
      <c r="K100" s="55"/>
      <c r="L100" s="55"/>
      <c r="M100" s="13"/>
      <c r="N100" s="2"/>
      <c r="O100" s="2"/>
      <c r="P100" s="2"/>
      <c r="Q100" s="2"/>
    </row>
    <row r="101" thickTop="1" thickBot="1" ht="25" customHeight="1">
      <c r="A101" s="10"/>
      <c r="B101" s="1"/>
      <c r="C101" s="63">
        <v>5</v>
      </c>
      <c r="D101" s="1"/>
      <c r="E101" s="64" t="s">
        <v>38</v>
      </c>
      <c r="F101" s="1"/>
      <c r="G101" s="65" t="s">
        <v>72</v>
      </c>
      <c r="H101" s="66">
        <f>0+J98</f>
        <v>0</v>
      </c>
      <c r="I101" s="65" t="s">
        <v>73</v>
      </c>
      <c r="J101" s="67">
        <f>(L101-H101)</f>
        <v>0</v>
      </c>
      <c r="K101" s="65" t="s">
        <v>74</v>
      </c>
      <c r="L101" s="68">
        <f>ROUND((0+J98)*1.21,2)</f>
        <v>0</v>
      </c>
      <c r="M101" s="13"/>
      <c r="N101" s="2"/>
      <c r="O101" s="2"/>
      <c r="P101" s="2"/>
      <c r="Q101" s="33">
        <f>0+Q98</f>
        <v>0</v>
      </c>
      <c r="R101" s="9">
        <f>0+R98</f>
        <v>0</v>
      </c>
      <c r="S101" s="69">
        <f>Q101*(1+J101)+R101</f>
        <v>0</v>
      </c>
    </row>
    <row r="102" thickTop="1" thickBot="1" ht="25" customHeight="1">
      <c r="A102" s="10"/>
      <c r="B102" s="70"/>
      <c r="C102" s="70"/>
      <c r="D102" s="70"/>
      <c r="E102" s="71"/>
      <c r="F102" s="70"/>
      <c r="G102" s="72" t="s">
        <v>75</v>
      </c>
      <c r="H102" s="73">
        <f>0+J98</f>
        <v>0</v>
      </c>
      <c r="I102" s="72" t="s">
        <v>76</v>
      </c>
      <c r="J102" s="74">
        <f>0+J101</f>
        <v>0</v>
      </c>
      <c r="K102" s="72" t="s">
        <v>77</v>
      </c>
      <c r="L102" s="75">
        <f>0+L101</f>
        <v>0</v>
      </c>
      <c r="M102" s="13"/>
      <c r="N102" s="2"/>
      <c r="O102" s="2"/>
      <c r="P102" s="2"/>
      <c r="Q102" s="2"/>
    </row>
    <row r="103" ht="40" customHeight="1">
      <c r="A103" s="10"/>
      <c r="B103" s="76" t="s">
        <v>117</v>
      </c>
      <c r="C103" s="1"/>
      <c r="D103" s="1"/>
      <c r="E103" s="1"/>
      <c r="F103" s="1"/>
      <c r="G103" s="1"/>
      <c r="H103" s="43"/>
      <c r="I103" s="1"/>
      <c r="J103" s="43"/>
      <c r="K103" s="1"/>
      <c r="L103" s="1"/>
      <c r="M103" s="13"/>
      <c r="N103" s="2"/>
      <c r="O103" s="2"/>
      <c r="P103" s="2"/>
      <c r="Q103" s="2"/>
    </row>
    <row r="104">
      <c r="A104" s="10"/>
      <c r="B104" s="44">
        <v>1</v>
      </c>
      <c r="C104" s="45" t="s">
        <v>498</v>
      </c>
      <c r="D104" s="45"/>
      <c r="E104" s="45" t="s">
        <v>499</v>
      </c>
      <c r="F104" s="45" t="s">
        <v>7</v>
      </c>
      <c r="G104" s="46" t="s">
        <v>120</v>
      </c>
      <c r="H104" s="47">
        <v>7</v>
      </c>
      <c r="I104" s="48">
        <v>0</v>
      </c>
      <c r="J104" s="49">
        <f>ROUND(H104*I104,2)</f>
        <v>0</v>
      </c>
      <c r="K104" s="50">
        <v>0.20999999999999999</v>
      </c>
      <c r="L104" s="51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2" t="s">
        <v>65</v>
      </c>
      <c r="C105" s="1"/>
      <c r="D105" s="1"/>
      <c r="E105" s="53" t="s">
        <v>500</v>
      </c>
      <c r="F105" s="1"/>
      <c r="G105" s="1"/>
      <c r="H105" s="43"/>
      <c r="I105" s="1"/>
      <c r="J105" s="43"/>
      <c r="K105" s="1"/>
      <c r="L105" s="1"/>
      <c r="M105" s="13"/>
      <c r="N105" s="2"/>
      <c r="O105" s="2"/>
      <c r="P105" s="2"/>
      <c r="Q105" s="2"/>
    </row>
    <row r="106" thickBot="1">
      <c r="A106" s="10"/>
      <c r="B106" s="54" t="s">
        <v>67</v>
      </c>
      <c r="C106" s="55"/>
      <c r="D106" s="55"/>
      <c r="E106" s="56" t="s">
        <v>7</v>
      </c>
      <c r="F106" s="55"/>
      <c r="G106" s="55"/>
      <c r="H106" s="57"/>
      <c r="I106" s="55"/>
      <c r="J106" s="57"/>
      <c r="K106" s="55"/>
      <c r="L106" s="55"/>
      <c r="M106" s="13"/>
      <c r="N106" s="2"/>
      <c r="O106" s="2"/>
      <c r="P106" s="2"/>
      <c r="Q106" s="2"/>
    </row>
    <row r="107" thickTop="1">
      <c r="A107" s="10"/>
      <c r="B107" s="44">
        <v>41</v>
      </c>
      <c r="C107" s="45" t="s">
        <v>125</v>
      </c>
      <c r="D107" s="45"/>
      <c r="E107" s="45" t="s">
        <v>126</v>
      </c>
      <c r="F107" s="45" t="s">
        <v>7</v>
      </c>
      <c r="G107" s="46" t="s">
        <v>64</v>
      </c>
      <c r="H107" s="58">
        <v>90</v>
      </c>
      <c r="I107" s="59">
        <v>0</v>
      </c>
      <c r="J107" s="60">
        <f>ROUND(H107*I107,2)</f>
        <v>0</v>
      </c>
      <c r="K107" s="61">
        <v>0.20999999999999999</v>
      </c>
      <c r="L107" s="62">
        <f>ROUND(J107*1.21,2)</f>
        <v>0</v>
      </c>
      <c r="M107" s="13"/>
      <c r="N107" s="2"/>
      <c r="O107" s="2"/>
      <c r="P107" s="2"/>
      <c r="Q107" s="33">
        <f>IF(ISNUMBER(K107),IF(H107&gt;0,IF(I107&gt;0,J107,0),0),0)</f>
        <v>0</v>
      </c>
      <c r="R107" s="9">
        <f>IF(ISNUMBER(K107)=FALSE,J107,0)</f>
        <v>0</v>
      </c>
    </row>
    <row r="108">
      <c r="A108" s="10"/>
      <c r="B108" s="52" t="s">
        <v>65</v>
      </c>
      <c r="C108" s="1"/>
      <c r="D108" s="1"/>
      <c r="E108" s="53" t="s">
        <v>127</v>
      </c>
      <c r="F108" s="1"/>
      <c r="G108" s="1"/>
      <c r="H108" s="43"/>
      <c r="I108" s="1"/>
      <c r="J108" s="43"/>
      <c r="K108" s="1"/>
      <c r="L108" s="1"/>
      <c r="M108" s="13"/>
      <c r="N108" s="2"/>
      <c r="O108" s="2"/>
      <c r="P108" s="2"/>
      <c r="Q108" s="2"/>
    </row>
    <row r="109" thickBot="1">
      <c r="A109" s="10"/>
      <c r="B109" s="54" t="s">
        <v>67</v>
      </c>
      <c r="C109" s="55"/>
      <c r="D109" s="55"/>
      <c r="E109" s="56" t="s">
        <v>501</v>
      </c>
      <c r="F109" s="55"/>
      <c r="G109" s="55"/>
      <c r="H109" s="57"/>
      <c r="I109" s="55"/>
      <c r="J109" s="57"/>
      <c r="K109" s="55"/>
      <c r="L109" s="55"/>
      <c r="M109" s="13"/>
      <c r="N109" s="2"/>
      <c r="O109" s="2"/>
      <c r="P109" s="2"/>
      <c r="Q109" s="2"/>
    </row>
    <row r="110" thickTop="1" thickBot="1" ht="25" customHeight="1">
      <c r="A110" s="10"/>
      <c r="B110" s="1"/>
      <c r="C110" s="63">
        <v>9</v>
      </c>
      <c r="D110" s="1"/>
      <c r="E110" s="64" t="s">
        <v>42</v>
      </c>
      <c r="F110" s="1"/>
      <c r="G110" s="65" t="s">
        <v>72</v>
      </c>
      <c r="H110" s="66">
        <f>J104+J107</f>
        <v>0</v>
      </c>
      <c r="I110" s="65" t="s">
        <v>73</v>
      </c>
      <c r="J110" s="67">
        <f>(L110-H110)</f>
        <v>0</v>
      </c>
      <c r="K110" s="65" t="s">
        <v>74</v>
      </c>
      <c r="L110" s="68">
        <f>ROUND((J104+J107)*1.21,2)</f>
        <v>0</v>
      </c>
      <c r="M110" s="13"/>
      <c r="N110" s="2"/>
      <c r="O110" s="2"/>
      <c r="P110" s="2"/>
      <c r="Q110" s="33">
        <f>0+Q104+Q107</f>
        <v>0</v>
      </c>
      <c r="R110" s="9">
        <f>0+R104+R107</f>
        <v>0</v>
      </c>
      <c r="S110" s="69">
        <f>Q110*(1+J110)+R110</f>
        <v>0</v>
      </c>
    </row>
    <row r="111" thickTop="1" thickBot="1" ht="25" customHeight="1">
      <c r="A111" s="10"/>
      <c r="B111" s="70"/>
      <c r="C111" s="70"/>
      <c r="D111" s="70"/>
      <c r="E111" s="71"/>
      <c r="F111" s="70"/>
      <c r="G111" s="72" t="s">
        <v>75</v>
      </c>
      <c r="H111" s="73">
        <f>0+J104+J107</f>
        <v>0</v>
      </c>
      <c r="I111" s="72" t="s">
        <v>76</v>
      </c>
      <c r="J111" s="74">
        <f>0+J110</f>
        <v>0</v>
      </c>
      <c r="K111" s="72" t="s">
        <v>77</v>
      </c>
      <c r="L111" s="75">
        <f>0+L110</f>
        <v>0</v>
      </c>
      <c r="M111" s="13"/>
      <c r="N111" s="2"/>
      <c r="O111" s="2"/>
      <c r="P111" s="2"/>
      <c r="Q111" s="2"/>
    </row>
    <row r="112" ht="40" customHeight="1">
      <c r="A112" s="10"/>
      <c r="B112" s="76" t="s">
        <v>208</v>
      </c>
      <c r="C112" s="1"/>
      <c r="D112" s="1"/>
      <c r="E112" s="1"/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>
      <c r="A113" s="10"/>
      <c r="B113" s="44">
        <v>56</v>
      </c>
      <c r="C113" s="45" t="s">
        <v>443</v>
      </c>
      <c r="D113" s="45"/>
      <c r="E113" s="45" t="s">
        <v>444</v>
      </c>
      <c r="F113" s="45" t="s">
        <v>7</v>
      </c>
      <c r="G113" s="46" t="s">
        <v>100</v>
      </c>
      <c r="H113" s="47">
        <v>11.455</v>
      </c>
      <c r="I113" s="48">
        <v>0</v>
      </c>
      <c r="J113" s="49">
        <f>ROUND(H113*I113,2)</f>
        <v>0</v>
      </c>
      <c r="K113" s="50">
        <v>0.20999999999999999</v>
      </c>
      <c r="L113" s="51">
        <f>ROUND(J113*1.21,2)</f>
        <v>0</v>
      </c>
      <c r="M113" s="13"/>
      <c r="N113" s="2"/>
      <c r="O113" s="2"/>
      <c r="P113" s="2"/>
      <c r="Q113" s="33">
        <f>IF(ISNUMBER(K113),IF(H113&gt;0,IF(I113&gt;0,J113,0),0),0)</f>
        <v>0</v>
      </c>
      <c r="R113" s="9">
        <f>IF(ISNUMBER(K113)=FALSE,J113,0)</f>
        <v>0</v>
      </c>
    </row>
    <row r="114">
      <c r="A114" s="10"/>
      <c r="B114" s="52" t="s">
        <v>65</v>
      </c>
      <c r="C114" s="1"/>
      <c r="D114" s="1"/>
      <c r="E114" s="53" t="s">
        <v>445</v>
      </c>
      <c r="F114" s="1"/>
      <c r="G114" s="1"/>
      <c r="H114" s="43"/>
      <c r="I114" s="1"/>
      <c r="J114" s="43"/>
      <c r="K114" s="1"/>
      <c r="L114" s="1"/>
      <c r="M114" s="13"/>
      <c r="N114" s="2"/>
      <c r="O114" s="2"/>
      <c r="P114" s="2"/>
      <c r="Q114" s="2"/>
    </row>
    <row r="115" thickBot="1">
      <c r="A115" s="10"/>
      <c r="B115" s="54" t="s">
        <v>67</v>
      </c>
      <c r="C115" s="55"/>
      <c r="D115" s="55"/>
      <c r="E115" s="56" t="s">
        <v>7</v>
      </c>
      <c r="F115" s="55"/>
      <c r="G115" s="55"/>
      <c r="H115" s="57"/>
      <c r="I115" s="55"/>
      <c r="J115" s="57"/>
      <c r="K115" s="55"/>
      <c r="L115" s="55"/>
      <c r="M115" s="13"/>
      <c r="N115" s="2"/>
      <c r="O115" s="2"/>
      <c r="P115" s="2"/>
      <c r="Q115" s="2"/>
    </row>
    <row r="116" thickTop="1" thickBot="1" ht="25" customHeight="1">
      <c r="A116" s="10"/>
      <c r="B116" s="1"/>
      <c r="C116" s="63">
        <v>998</v>
      </c>
      <c r="D116" s="1"/>
      <c r="E116" s="64" t="s">
        <v>44</v>
      </c>
      <c r="F116" s="1"/>
      <c r="G116" s="65" t="s">
        <v>72</v>
      </c>
      <c r="H116" s="66">
        <f>0+J113</f>
        <v>0</v>
      </c>
      <c r="I116" s="65" t="s">
        <v>73</v>
      </c>
      <c r="J116" s="67">
        <f>(L116-H116)</f>
        <v>0</v>
      </c>
      <c r="K116" s="65" t="s">
        <v>74</v>
      </c>
      <c r="L116" s="68">
        <f>ROUND((0+J113)*1.21,2)</f>
        <v>0</v>
      </c>
      <c r="M116" s="13"/>
      <c r="N116" s="2"/>
      <c r="O116" s="2"/>
      <c r="P116" s="2"/>
      <c r="Q116" s="33">
        <f>0+Q113</f>
        <v>0</v>
      </c>
      <c r="R116" s="9">
        <f>0+R113</f>
        <v>0</v>
      </c>
      <c r="S116" s="69">
        <f>Q116*(1+J116)+R116</f>
        <v>0</v>
      </c>
    </row>
    <row r="117" thickTop="1" thickBot="1" ht="25" customHeight="1">
      <c r="A117" s="10"/>
      <c r="B117" s="70"/>
      <c r="C117" s="70"/>
      <c r="D117" s="70"/>
      <c r="E117" s="71"/>
      <c r="F117" s="70"/>
      <c r="G117" s="72" t="s">
        <v>75</v>
      </c>
      <c r="H117" s="73">
        <f>0+J113</f>
        <v>0</v>
      </c>
      <c r="I117" s="72" t="s">
        <v>76</v>
      </c>
      <c r="J117" s="74">
        <f>0+J116</f>
        <v>0</v>
      </c>
      <c r="K117" s="72" t="s">
        <v>77</v>
      </c>
      <c r="L117" s="75">
        <f>0+L116</f>
        <v>0</v>
      </c>
      <c r="M117" s="13"/>
      <c r="N117" s="2"/>
      <c r="O117" s="2"/>
      <c r="P117" s="2"/>
      <c r="Q117" s="2"/>
    </row>
    <row r="118" ht="40" customHeight="1">
      <c r="A118" s="10"/>
      <c r="B118" s="76" t="s">
        <v>212</v>
      </c>
      <c r="C118" s="1"/>
      <c r="D118" s="1"/>
      <c r="E118" s="1"/>
      <c r="F118" s="1"/>
      <c r="G118" s="1"/>
      <c r="H118" s="43"/>
      <c r="I118" s="1"/>
      <c r="J118" s="43"/>
      <c r="K118" s="1"/>
      <c r="L118" s="1"/>
      <c r="M118" s="13"/>
      <c r="N118" s="2"/>
      <c r="O118" s="2"/>
      <c r="P118" s="2"/>
      <c r="Q118" s="2"/>
    </row>
    <row r="119">
      <c r="A119" s="10"/>
      <c r="B119" s="44">
        <v>50</v>
      </c>
      <c r="C119" s="45" t="s">
        <v>213</v>
      </c>
      <c r="D119" s="45"/>
      <c r="E119" s="45" t="s">
        <v>214</v>
      </c>
      <c r="F119" s="45" t="s">
        <v>7</v>
      </c>
      <c r="G119" s="46" t="s">
        <v>215</v>
      </c>
      <c r="H119" s="47">
        <v>1</v>
      </c>
      <c r="I119" s="48">
        <v>0</v>
      </c>
      <c r="J119" s="49">
        <f>ROUND(H119*I119,2)</f>
        <v>0</v>
      </c>
      <c r="K119" s="50">
        <v>0.20999999999999999</v>
      </c>
      <c r="L119" s="51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52" t="s">
        <v>65</v>
      </c>
      <c r="C120" s="1"/>
      <c r="D120" s="1"/>
      <c r="E120" s="53" t="s">
        <v>214</v>
      </c>
      <c r="F120" s="1"/>
      <c r="G120" s="1"/>
      <c r="H120" s="43"/>
      <c r="I120" s="1"/>
      <c r="J120" s="43"/>
      <c r="K120" s="1"/>
      <c r="L120" s="1"/>
      <c r="M120" s="13"/>
      <c r="N120" s="2"/>
      <c r="O120" s="2"/>
      <c r="P120" s="2"/>
      <c r="Q120" s="2"/>
    </row>
    <row r="121" thickBot="1">
      <c r="A121" s="10"/>
      <c r="B121" s="54" t="s">
        <v>67</v>
      </c>
      <c r="C121" s="55"/>
      <c r="D121" s="55"/>
      <c r="E121" s="56" t="s">
        <v>7</v>
      </c>
      <c r="F121" s="55"/>
      <c r="G121" s="55"/>
      <c r="H121" s="57"/>
      <c r="I121" s="55"/>
      <c r="J121" s="57"/>
      <c r="K121" s="55"/>
      <c r="L121" s="55"/>
      <c r="M121" s="13"/>
      <c r="N121" s="2"/>
      <c r="O121" s="2"/>
      <c r="P121" s="2"/>
      <c r="Q121" s="2"/>
    </row>
    <row r="122" thickTop="1">
      <c r="A122" s="10"/>
      <c r="B122" s="44">
        <v>51</v>
      </c>
      <c r="C122" s="45" t="s">
        <v>216</v>
      </c>
      <c r="D122" s="45"/>
      <c r="E122" s="45" t="s">
        <v>217</v>
      </c>
      <c r="F122" s="45" t="s">
        <v>7</v>
      </c>
      <c r="G122" s="46" t="s">
        <v>218</v>
      </c>
      <c r="H122" s="58">
        <v>1</v>
      </c>
      <c r="I122" s="59">
        <v>0</v>
      </c>
      <c r="J122" s="60">
        <f>ROUND(H122*I122,2)</f>
        <v>0</v>
      </c>
      <c r="K122" s="61">
        <v>0.20999999999999999</v>
      </c>
      <c r="L122" s="62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>
      <c r="A123" s="10"/>
      <c r="B123" s="52" t="s">
        <v>65</v>
      </c>
      <c r="C123" s="1"/>
      <c r="D123" s="1"/>
      <c r="E123" s="53" t="s">
        <v>219</v>
      </c>
      <c r="F123" s="1"/>
      <c r="G123" s="1"/>
      <c r="H123" s="43"/>
      <c r="I123" s="1"/>
      <c r="J123" s="43"/>
      <c r="K123" s="1"/>
      <c r="L123" s="1"/>
      <c r="M123" s="13"/>
      <c r="N123" s="2"/>
      <c r="O123" s="2"/>
      <c r="P123" s="2"/>
      <c r="Q123" s="2"/>
    </row>
    <row r="124" thickBot="1">
      <c r="A124" s="10"/>
      <c r="B124" s="54" t="s">
        <v>67</v>
      </c>
      <c r="C124" s="55"/>
      <c r="D124" s="55"/>
      <c r="E124" s="56" t="s">
        <v>7</v>
      </c>
      <c r="F124" s="55"/>
      <c r="G124" s="55"/>
      <c r="H124" s="57"/>
      <c r="I124" s="55"/>
      <c r="J124" s="57"/>
      <c r="K124" s="55"/>
      <c r="L124" s="55"/>
      <c r="M124" s="13"/>
      <c r="N124" s="2"/>
      <c r="O124" s="2"/>
      <c r="P124" s="2"/>
      <c r="Q124" s="2"/>
    </row>
    <row r="125" thickTop="1">
      <c r="A125" s="10"/>
      <c r="B125" s="44">
        <v>52</v>
      </c>
      <c r="C125" s="45" t="s">
        <v>220</v>
      </c>
      <c r="D125" s="45"/>
      <c r="E125" s="45" t="s">
        <v>221</v>
      </c>
      <c r="F125" s="45" t="s">
        <v>7</v>
      </c>
      <c r="G125" s="46" t="s">
        <v>215</v>
      </c>
      <c r="H125" s="58">
        <v>1</v>
      </c>
      <c r="I125" s="59">
        <v>0</v>
      </c>
      <c r="J125" s="60">
        <f>ROUND(H125*I125,2)</f>
        <v>0</v>
      </c>
      <c r="K125" s="61">
        <v>0.20999999999999999</v>
      </c>
      <c r="L125" s="62">
        <f>ROUND(J125*1.21,2)</f>
        <v>0</v>
      </c>
      <c r="M125" s="13"/>
      <c r="N125" s="2"/>
      <c r="O125" s="2"/>
      <c r="P125" s="2"/>
      <c r="Q125" s="33">
        <f>IF(ISNUMBER(K125),IF(H125&gt;0,IF(I125&gt;0,J125,0),0),0)</f>
        <v>0</v>
      </c>
      <c r="R125" s="9">
        <f>IF(ISNUMBER(K125)=FALSE,J125,0)</f>
        <v>0</v>
      </c>
    </row>
    <row r="126">
      <c r="A126" s="10"/>
      <c r="B126" s="52" t="s">
        <v>65</v>
      </c>
      <c r="C126" s="1"/>
      <c r="D126" s="1"/>
      <c r="E126" s="53" t="s">
        <v>221</v>
      </c>
      <c r="F126" s="1"/>
      <c r="G126" s="1"/>
      <c r="H126" s="43"/>
      <c r="I126" s="1"/>
      <c r="J126" s="43"/>
      <c r="K126" s="1"/>
      <c r="L126" s="1"/>
      <c r="M126" s="13"/>
      <c r="N126" s="2"/>
      <c r="O126" s="2"/>
      <c r="P126" s="2"/>
      <c r="Q126" s="2"/>
    </row>
    <row r="127" thickBot="1">
      <c r="A127" s="10"/>
      <c r="B127" s="54" t="s">
        <v>67</v>
      </c>
      <c r="C127" s="55"/>
      <c r="D127" s="55"/>
      <c r="E127" s="56" t="s">
        <v>7</v>
      </c>
      <c r="F127" s="55"/>
      <c r="G127" s="55"/>
      <c r="H127" s="57"/>
      <c r="I127" s="55"/>
      <c r="J127" s="57"/>
      <c r="K127" s="55"/>
      <c r="L127" s="55"/>
      <c r="M127" s="13"/>
      <c r="N127" s="2"/>
      <c r="O127" s="2"/>
      <c r="P127" s="2"/>
      <c r="Q127" s="2"/>
    </row>
    <row r="128" thickTop="1">
      <c r="A128" s="10"/>
      <c r="B128" s="44">
        <v>53</v>
      </c>
      <c r="C128" s="45" t="s">
        <v>222</v>
      </c>
      <c r="D128" s="45"/>
      <c r="E128" s="45" t="s">
        <v>223</v>
      </c>
      <c r="F128" s="45" t="s">
        <v>7</v>
      </c>
      <c r="G128" s="46" t="s">
        <v>218</v>
      </c>
      <c r="H128" s="58">
        <v>1</v>
      </c>
      <c r="I128" s="59">
        <v>0</v>
      </c>
      <c r="J128" s="60">
        <f>ROUND(H128*I128,2)</f>
        <v>0</v>
      </c>
      <c r="K128" s="61">
        <v>0.20999999999999999</v>
      </c>
      <c r="L128" s="62">
        <f>ROUND(J128*1.21,2)</f>
        <v>0</v>
      </c>
      <c r="M128" s="13"/>
      <c r="N128" s="2"/>
      <c r="O128" s="2"/>
      <c r="P128" s="2"/>
      <c r="Q128" s="33">
        <f>IF(ISNUMBER(K128),IF(H128&gt;0,IF(I128&gt;0,J128,0),0),0)</f>
        <v>0</v>
      </c>
      <c r="R128" s="9">
        <f>IF(ISNUMBER(K128)=FALSE,J128,0)</f>
        <v>0</v>
      </c>
    </row>
    <row r="129">
      <c r="A129" s="10"/>
      <c r="B129" s="52" t="s">
        <v>65</v>
      </c>
      <c r="C129" s="1"/>
      <c r="D129" s="1"/>
      <c r="E129" s="53" t="s">
        <v>223</v>
      </c>
      <c r="F129" s="1"/>
      <c r="G129" s="1"/>
      <c r="H129" s="43"/>
      <c r="I129" s="1"/>
      <c r="J129" s="43"/>
      <c r="K129" s="1"/>
      <c r="L129" s="1"/>
      <c r="M129" s="13"/>
      <c r="N129" s="2"/>
      <c r="O129" s="2"/>
      <c r="P129" s="2"/>
      <c r="Q129" s="2"/>
    </row>
    <row r="130" thickBot="1">
      <c r="A130" s="10"/>
      <c r="B130" s="54" t="s">
        <v>67</v>
      </c>
      <c r="C130" s="55"/>
      <c r="D130" s="55"/>
      <c r="E130" s="56" t="s">
        <v>7</v>
      </c>
      <c r="F130" s="55"/>
      <c r="G130" s="55"/>
      <c r="H130" s="57"/>
      <c r="I130" s="55"/>
      <c r="J130" s="57"/>
      <c r="K130" s="55"/>
      <c r="L130" s="55"/>
      <c r="M130" s="13"/>
      <c r="N130" s="2"/>
      <c r="O130" s="2"/>
      <c r="P130" s="2"/>
      <c r="Q130" s="2"/>
    </row>
    <row r="131" thickTop="1" thickBot="1" ht="25" customHeight="1">
      <c r="A131" s="10"/>
      <c r="B131" s="1"/>
      <c r="C131" s="63" t="s">
        <v>45</v>
      </c>
      <c r="D131" s="1"/>
      <c r="E131" s="64" t="s">
        <v>46</v>
      </c>
      <c r="F131" s="1"/>
      <c r="G131" s="65" t="s">
        <v>72</v>
      </c>
      <c r="H131" s="66">
        <f>J119+J122+J125+J128</f>
        <v>0</v>
      </c>
      <c r="I131" s="65" t="s">
        <v>73</v>
      </c>
      <c r="J131" s="67">
        <f>(L131-H131)</f>
        <v>0</v>
      </c>
      <c r="K131" s="65" t="s">
        <v>74</v>
      </c>
      <c r="L131" s="68">
        <f>ROUND((J119+J122+J125+J128)*1.21,2)</f>
        <v>0</v>
      </c>
      <c r="M131" s="13"/>
      <c r="N131" s="2"/>
      <c r="O131" s="2"/>
      <c r="P131" s="2"/>
      <c r="Q131" s="33">
        <f>0+Q119+Q122+Q125+Q128</f>
        <v>0</v>
      </c>
      <c r="R131" s="9">
        <f>0+R119+R122+R125+R128</f>
        <v>0</v>
      </c>
      <c r="S131" s="69">
        <f>Q131*(1+J131)+R131</f>
        <v>0</v>
      </c>
    </row>
    <row r="132" thickTop="1" thickBot="1" ht="25" customHeight="1">
      <c r="A132" s="10"/>
      <c r="B132" s="70"/>
      <c r="C132" s="70"/>
      <c r="D132" s="70"/>
      <c r="E132" s="71"/>
      <c r="F132" s="70"/>
      <c r="G132" s="72" t="s">
        <v>75</v>
      </c>
      <c r="H132" s="73">
        <f>0+J119+J122+J125+J128</f>
        <v>0</v>
      </c>
      <c r="I132" s="72" t="s">
        <v>76</v>
      </c>
      <c r="J132" s="74">
        <f>0+J131</f>
        <v>0</v>
      </c>
      <c r="K132" s="72" t="s">
        <v>77</v>
      </c>
      <c r="L132" s="75">
        <f>0+L131</f>
        <v>0</v>
      </c>
      <c r="M132" s="13"/>
      <c r="N132" s="2"/>
      <c r="O132" s="2"/>
      <c r="P132" s="2"/>
      <c r="Q132" s="2"/>
    </row>
    <row r="133" ht="40" customHeight="1">
      <c r="A133" s="10"/>
      <c r="B133" s="76" t="s">
        <v>224</v>
      </c>
      <c r="C133" s="1"/>
      <c r="D133" s="1"/>
      <c r="E133" s="1"/>
      <c r="F133" s="1"/>
      <c r="G133" s="1"/>
      <c r="H133" s="43"/>
      <c r="I133" s="1"/>
      <c r="J133" s="43"/>
      <c r="K133" s="1"/>
      <c r="L133" s="1"/>
      <c r="M133" s="13"/>
      <c r="N133" s="2"/>
      <c r="O133" s="2"/>
      <c r="P133" s="2"/>
      <c r="Q133" s="2"/>
    </row>
    <row r="134">
      <c r="A134" s="10"/>
      <c r="B134" s="44">
        <v>54</v>
      </c>
      <c r="C134" s="45" t="s">
        <v>225</v>
      </c>
      <c r="D134" s="45"/>
      <c r="E134" s="45" t="s">
        <v>226</v>
      </c>
      <c r="F134" s="45" t="s">
        <v>7</v>
      </c>
      <c r="G134" s="46" t="s">
        <v>218</v>
      </c>
      <c r="H134" s="47">
        <v>1</v>
      </c>
      <c r="I134" s="48">
        <v>0</v>
      </c>
      <c r="J134" s="49">
        <f>ROUND(H134*I134,2)</f>
        <v>0</v>
      </c>
      <c r="K134" s="50">
        <v>0.20999999999999999</v>
      </c>
      <c r="L134" s="51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52" t="s">
        <v>65</v>
      </c>
      <c r="C135" s="1"/>
      <c r="D135" s="1"/>
      <c r="E135" s="53" t="s">
        <v>226</v>
      </c>
      <c r="F135" s="1"/>
      <c r="G135" s="1"/>
      <c r="H135" s="43"/>
      <c r="I135" s="1"/>
      <c r="J135" s="43"/>
      <c r="K135" s="1"/>
      <c r="L135" s="1"/>
      <c r="M135" s="13"/>
      <c r="N135" s="2"/>
      <c r="O135" s="2"/>
      <c r="P135" s="2"/>
      <c r="Q135" s="2"/>
    </row>
    <row r="136" thickBot="1">
      <c r="A136" s="10"/>
      <c r="B136" s="54" t="s">
        <v>67</v>
      </c>
      <c r="C136" s="55"/>
      <c r="D136" s="55"/>
      <c r="E136" s="56" t="s">
        <v>7</v>
      </c>
      <c r="F136" s="55"/>
      <c r="G136" s="55"/>
      <c r="H136" s="57"/>
      <c r="I136" s="55"/>
      <c r="J136" s="57"/>
      <c r="K136" s="55"/>
      <c r="L136" s="55"/>
      <c r="M136" s="13"/>
      <c r="N136" s="2"/>
      <c r="O136" s="2"/>
      <c r="P136" s="2"/>
      <c r="Q136" s="2"/>
    </row>
    <row r="137" thickTop="1">
      <c r="A137" s="10"/>
      <c r="B137" s="44">
        <v>57</v>
      </c>
      <c r="C137" s="45" t="s">
        <v>227</v>
      </c>
      <c r="D137" s="45"/>
      <c r="E137" s="45" t="s">
        <v>228</v>
      </c>
      <c r="F137" s="45" t="s">
        <v>7</v>
      </c>
      <c r="G137" s="46" t="s">
        <v>218</v>
      </c>
      <c r="H137" s="58">
        <v>1</v>
      </c>
      <c r="I137" s="59">
        <v>0</v>
      </c>
      <c r="J137" s="60">
        <f>ROUND(H137*I137,2)</f>
        <v>0</v>
      </c>
      <c r="K137" s="61">
        <v>0.20999999999999999</v>
      </c>
      <c r="L137" s="62">
        <f>ROUND(J137*1.21,2)</f>
        <v>0</v>
      </c>
      <c r="M137" s="13"/>
      <c r="N137" s="2"/>
      <c r="O137" s="2"/>
      <c r="P137" s="2"/>
      <c r="Q137" s="33">
        <f>IF(ISNUMBER(K137),IF(H137&gt;0,IF(I137&gt;0,J137,0),0),0)</f>
        <v>0</v>
      </c>
      <c r="R137" s="9">
        <f>IF(ISNUMBER(K137)=FALSE,J137,0)</f>
        <v>0</v>
      </c>
    </row>
    <row r="138">
      <c r="A138" s="10"/>
      <c r="B138" s="52" t="s">
        <v>65</v>
      </c>
      <c r="C138" s="1"/>
      <c r="D138" s="1"/>
      <c r="E138" s="53" t="s">
        <v>228</v>
      </c>
      <c r="F138" s="1"/>
      <c r="G138" s="1"/>
      <c r="H138" s="43"/>
      <c r="I138" s="1"/>
      <c r="J138" s="43"/>
      <c r="K138" s="1"/>
      <c r="L138" s="1"/>
      <c r="M138" s="13"/>
      <c r="N138" s="2"/>
      <c r="O138" s="2"/>
      <c r="P138" s="2"/>
      <c r="Q138" s="2"/>
    </row>
    <row r="139" thickBot="1">
      <c r="A139" s="10"/>
      <c r="B139" s="54" t="s">
        <v>67</v>
      </c>
      <c r="C139" s="55"/>
      <c r="D139" s="55"/>
      <c r="E139" s="56" t="s">
        <v>7</v>
      </c>
      <c r="F139" s="55"/>
      <c r="G139" s="55"/>
      <c r="H139" s="57"/>
      <c r="I139" s="55"/>
      <c r="J139" s="57"/>
      <c r="K139" s="55"/>
      <c r="L139" s="55"/>
      <c r="M139" s="13"/>
      <c r="N139" s="2"/>
      <c r="O139" s="2"/>
      <c r="P139" s="2"/>
      <c r="Q139" s="2"/>
    </row>
    <row r="140" thickTop="1" thickBot="1" ht="25" customHeight="1">
      <c r="A140" s="10"/>
      <c r="B140" s="1"/>
      <c r="C140" s="63" t="s">
        <v>47</v>
      </c>
      <c r="D140" s="1"/>
      <c r="E140" s="64" t="s">
        <v>48</v>
      </c>
      <c r="F140" s="1"/>
      <c r="G140" s="65" t="s">
        <v>72</v>
      </c>
      <c r="H140" s="66">
        <f>J134+J137</f>
        <v>0</v>
      </c>
      <c r="I140" s="65" t="s">
        <v>73</v>
      </c>
      <c r="J140" s="67">
        <f>(L140-H140)</f>
        <v>0</v>
      </c>
      <c r="K140" s="65" t="s">
        <v>74</v>
      </c>
      <c r="L140" s="68">
        <f>ROUND((J134+J137)*1.21,2)</f>
        <v>0</v>
      </c>
      <c r="M140" s="13"/>
      <c r="N140" s="2"/>
      <c r="O140" s="2"/>
      <c r="P140" s="2"/>
      <c r="Q140" s="33">
        <f>0+Q134+Q137</f>
        <v>0</v>
      </c>
      <c r="R140" s="9">
        <f>0+R134+R137</f>
        <v>0</v>
      </c>
      <c r="S140" s="69">
        <f>Q140*(1+J140)+R140</f>
        <v>0</v>
      </c>
    </row>
    <row r="141" thickTop="1" thickBot="1" ht="25" customHeight="1">
      <c r="A141" s="10"/>
      <c r="B141" s="70"/>
      <c r="C141" s="70"/>
      <c r="D141" s="70"/>
      <c r="E141" s="71"/>
      <c r="F141" s="70"/>
      <c r="G141" s="72" t="s">
        <v>75</v>
      </c>
      <c r="H141" s="73">
        <f>0+J134+J137</f>
        <v>0</v>
      </c>
      <c r="I141" s="72" t="s">
        <v>76</v>
      </c>
      <c r="J141" s="74">
        <f>0+J140</f>
        <v>0</v>
      </c>
      <c r="K141" s="72" t="s">
        <v>77</v>
      </c>
      <c r="L141" s="75">
        <f>0+L140</f>
        <v>0</v>
      </c>
      <c r="M141" s="13"/>
      <c r="N141" s="2"/>
      <c r="O141" s="2"/>
      <c r="P141" s="2"/>
      <c r="Q141" s="2"/>
    </row>
    <row r="142" ht="40" customHeight="1">
      <c r="A142" s="10"/>
      <c r="B142" s="76" t="s">
        <v>229</v>
      </c>
      <c r="C142" s="1"/>
      <c r="D142" s="1"/>
      <c r="E142" s="1"/>
      <c r="F142" s="1"/>
      <c r="G142" s="1"/>
      <c r="H142" s="43"/>
      <c r="I142" s="1"/>
      <c r="J142" s="43"/>
      <c r="K142" s="1"/>
      <c r="L142" s="1"/>
      <c r="M142" s="13"/>
      <c r="N142" s="2"/>
      <c r="O142" s="2"/>
      <c r="P142" s="2"/>
      <c r="Q142" s="2"/>
    </row>
    <row r="143">
      <c r="A143" s="10"/>
      <c r="B143" s="44">
        <v>55</v>
      </c>
      <c r="C143" s="45" t="s">
        <v>230</v>
      </c>
      <c r="D143" s="45"/>
      <c r="E143" s="45" t="s">
        <v>502</v>
      </c>
      <c r="F143" s="45" t="s">
        <v>7</v>
      </c>
      <c r="G143" s="46" t="s">
        <v>215</v>
      </c>
      <c r="H143" s="47">
        <v>1</v>
      </c>
      <c r="I143" s="48">
        <v>0</v>
      </c>
      <c r="J143" s="49">
        <f>ROUND(H143*I143,2)</f>
        <v>0</v>
      </c>
      <c r="K143" s="50">
        <v>0.20999999999999999</v>
      </c>
      <c r="L143" s="51">
        <f>ROUND(J143*1.21,2)</f>
        <v>0</v>
      </c>
      <c r="M143" s="13"/>
      <c r="N143" s="2"/>
      <c r="O143" s="2"/>
      <c r="P143" s="2"/>
      <c r="Q143" s="33">
        <f>IF(ISNUMBER(K143),IF(H143&gt;0,IF(I143&gt;0,J143,0),0),0)</f>
        <v>0</v>
      </c>
      <c r="R143" s="9">
        <f>IF(ISNUMBER(K143)=FALSE,J143,0)</f>
        <v>0</v>
      </c>
    </row>
    <row r="144">
      <c r="A144" s="10"/>
      <c r="B144" s="52" t="s">
        <v>65</v>
      </c>
      <c r="C144" s="1"/>
      <c r="D144" s="1"/>
      <c r="E144" s="53" t="s">
        <v>231</v>
      </c>
      <c r="F144" s="1"/>
      <c r="G144" s="1"/>
      <c r="H144" s="43"/>
      <c r="I144" s="1"/>
      <c r="J144" s="43"/>
      <c r="K144" s="1"/>
      <c r="L144" s="1"/>
      <c r="M144" s="13"/>
      <c r="N144" s="2"/>
      <c r="O144" s="2"/>
      <c r="P144" s="2"/>
      <c r="Q144" s="2"/>
    </row>
    <row r="145" thickBot="1">
      <c r="A145" s="10"/>
      <c r="B145" s="54" t="s">
        <v>67</v>
      </c>
      <c r="C145" s="55"/>
      <c r="D145" s="55"/>
      <c r="E145" s="56" t="s">
        <v>7</v>
      </c>
      <c r="F145" s="55"/>
      <c r="G145" s="55"/>
      <c r="H145" s="57"/>
      <c r="I145" s="55"/>
      <c r="J145" s="57"/>
      <c r="K145" s="55"/>
      <c r="L145" s="55"/>
      <c r="M145" s="13"/>
      <c r="N145" s="2"/>
      <c r="O145" s="2"/>
      <c r="P145" s="2"/>
      <c r="Q145" s="2"/>
    </row>
    <row r="146" thickTop="1" thickBot="1" ht="25" customHeight="1">
      <c r="A146" s="10"/>
      <c r="B146" s="1"/>
      <c r="C146" s="63" t="s">
        <v>49</v>
      </c>
      <c r="D146" s="1"/>
      <c r="E146" s="64" t="s">
        <v>50</v>
      </c>
      <c r="F146" s="1"/>
      <c r="G146" s="65" t="s">
        <v>72</v>
      </c>
      <c r="H146" s="66">
        <f>0+J143</f>
        <v>0</v>
      </c>
      <c r="I146" s="65" t="s">
        <v>73</v>
      </c>
      <c r="J146" s="67">
        <f>(L146-H146)</f>
        <v>0</v>
      </c>
      <c r="K146" s="65" t="s">
        <v>74</v>
      </c>
      <c r="L146" s="68">
        <f>ROUND((0+J143)*1.21,2)</f>
        <v>0</v>
      </c>
      <c r="M146" s="13"/>
      <c r="N146" s="2"/>
      <c r="O146" s="2"/>
      <c r="P146" s="2"/>
      <c r="Q146" s="33">
        <f>0+Q143</f>
        <v>0</v>
      </c>
      <c r="R146" s="9">
        <f>0+R143</f>
        <v>0</v>
      </c>
      <c r="S146" s="69">
        <f>Q146*(1+J146)+R146</f>
        <v>0</v>
      </c>
    </row>
    <row r="147" thickTop="1" thickBot="1" ht="25" customHeight="1">
      <c r="A147" s="10"/>
      <c r="B147" s="70"/>
      <c r="C147" s="70"/>
      <c r="D147" s="70"/>
      <c r="E147" s="71"/>
      <c r="F147" s="70"/>
      <c r="G147" s="72" t="s">
        <v>75</v>
      </c>
      <c r="H147" s="73">
        <f>0+J143</f>
        <v>0</v>
      </c>
      <c r="I147" s="72" t="s">
        <v>76</v>
      </c>
      <c r="J147" s="74">
        <f>0+J146</f>
        <v>0</v>
      </c>
      <c r="K147" s="72" t="s">
        <v>77</v>
      </c>
      <c r="L147" s="75">
        <f>0+L146</f>
        <v>0</v>
      </c>
      <c r="M147" s="13"/>
      <c r="N147" s="2"/>
      <c r="O147" s="2"/>
      <c r="P147" s="2"/>
      <c r="Q147" s="2"/>
    </row>
    <row r="148" ht="40" customHeight="1">
      <c r="A148" s="10"/>
      <c r="B148" s="76" t="s">
        <v>232</v>
      </c>
      <c r="C148" s="1"/>
      <c r="D148" s="1"/>
      <c r="E148" s="1"/>
      <c r="F148" s="1"/>
      <c r="G148" s="1"/>
      <c r="H148" s="43"/>
      <c r="I148" s="1"/>
      <c r="J148" s="43"/>
      <c r="K148" s="1"/>
      <c r="L148" s="1"/>
      <c r="M148" s="13"/>
      <c r="N148" s="2"/>
      <c r="O148" s="2"/>
      <c r="P148" s="2"/>
      <c r="Q148" s="2"/>
    </row>
    <row r="149">
      <c r="A149" s="10"/>
      <c r="B149" s="44">
        <v>58</v>
      </c>
      <c r="C149" s="45" t="s">
        <v>233</v>
      </c>
      <c r="D149" s="45"/>
      <c r="E149" s="45" t="s">
        <v>234</v>
      </c>
      <c r="F149" s="45" t="s">
        <v>7</v>
      </c>
      <c r="G149" s="46" t="s">
        <v>218</v>
      </c>
      <c r="H149" s="47">
        <v>1</v>
      </c>
      <c r="I149" s="48">
        <v>0</v>
      </c>
      <c r="J149" s="49">
        <f>ROUND(H149*I149,2)</f>
        <v>0</v>
      </c>
      <c r="K149" s="50">
        <v>0.20999999999999999</v>
      </c>
      <c r="L149" s="51">
        <f>ROUND(J149*1.21,2)</f>
        <v>0</v>
      </c>
      <c r="M149" s="13"/>
      <c r="N149" s="2"/>
      <c r="O149" s="2"/>
      <c r="P149" s="2"/>
      <c r="Q149" s="33">
        <f>IF(ISNUMBER(K149),IF(H149&gt;0,IF(I149&gt;0,J149,0),0),0)</f>
        <v>0</v>
      </c>
      <c r="R149" s="9">
        <f>IF(ISNUMBER(K149)=FALSE,J149,0)</f>
        <v>0</v>
      </c>
    </row>
    <row r="150">
      <c r="A150" s="10"/>
      <c r="B150" s="52" t="s">
        <v>65</v>
      </c>
      <c r="C150" s="1"/>
      <c r="D150" s="1"/>
      <c r="E150" s="53" t="s">
        <v>234</v>
      </c>
      <c r="F150" s="1"/>
      <c r="G150" s="1"/>
      <c r="H150" s="43"/>
      <c r="I150" s="1"/>
      <c r="J150" s="43"/>
      <c r="K150" s="1"/>
      <c r="L150" s="1"/>
      <c r="M150" s="13"/>
      <c r="N150" s="2"/>
      <c r="O150" s="2"/>
      <c r="P150" s="2"/>
      <c r="Q150" s="2"/>
    </row>
    <row r="151" thickBot="1">
      <c r="A151" s="10"/>
      <c r="B151" s="54" t="s">
        <v>67</v>
      </c>
      <c r="C151" s="55"/>
      <c r="D151" s="55"/>
      <c r="E151" s="56" t="s">
        <v>7</v>
      </c>
      <c r="F151" s="55"/>
      <c r="G151" s="55"/>
      <c r="H151" s="57"/>
      <c r="I151" s="55"/>
      <c r="J151" s="57"/>
      <c r="K151" s="55"/>
      <c r="L151" s="55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3" t="s">
        <v>51</v>
      </c>
      <c r="D152" s="1"/>
      <c r="E152" s="64" t="s">
        <v>52</v>
      </c>
      <c r="F152" s="1"/>
      <c r="G152" s="65" t="s">
        <v>72</v>
      </c>
      <c r="H152" s="66">
        <f>0+J149</f>
        <v>0</v>
      </c>
      <c r="I152" s="65" t="s">
        <v>73</v>
      </c>
      <c r="J152" s="67">
        <f>(L152-H152)</f>
        <v>0</v>
      </c>
      <c r="K152" s="65" t="s">
        <v>74</v>
      </c>
      <c r="L152" s="68">
        <f>ROUND((0+J149)*1.21,2)</f>
        <v>0</v>
      </c>
      <c r="M152" s="13"/>
      <c r="N152" s="2"/>
      <c r="O152" s="2"/>
      <c r="P152" s="2"/>
      <c r="Q152" s="33">
        <f>0+Q149</f>
        <v>0</v>
      </c>
      <c r="R152" s="9">
        <f>0+R149</f>
        <v>0</v>
      </c>
      <c r="S152" s="69">
        <f>Q152*(1+J152)+R152</f>
        <v>0</v>
      </c>
    </row>
    <row r="153" thickTop="1" thickBot="1" ht="25" customHeight="1">
      <c r="A153" s="10"/>
      <c r="B153" s="70"/>
      <c r="C153" s="70"/>
      <c r="D153" s="70"/>
      <c r="E153" s="71"/>
      <c r="F153" s="70"/>
      <c r="G153" s="72" t="s">
        <v>75</v>
      </c>
      <c r="H153" s="73">
        <f>0+J149</f>
        <v>0</v>
      </c>
      <c r="I153" s="72" t="s">
        <v>76</v>
      </c>
      <c r="J153" s="74">
        <f>0+J152</f>
        <v>0</v>
      </c>
      <c r="K153" s="72" t="s">
        <v>77</v>
      </c>
      <c r="L153" s="75">
        <f>0+L152</f>
        <v>0</v>
      </c>
      <c r="M153" s="13"/>
      <c r="N153" s="2"/>
      <c r="O153" s="2"/>
      <c r="P153" s="2"/>
      <c r="Q153" s="2"/>
    </row>
    <row r="154">
      <c r="A154" s="14"/>
      <c r="B154" s="4"/>
      <c r="C154" s="4"/>
      <c r="D154" s="4"/>
      <c r="E154" s="4"/>
      <c r="F154" s="4"/>
      <c r="G154" s="4"/>
      <c r="H154" s="77"/>
      <c r="I154" s="4"/>
      <c r="J154" s="77"/>
      <c r="K154" s="4"/>
      <c r="L154" s="4"/>
      <c r="M154" s="15"/>
      <c r="N154" s="2"/>
      <c r="O154" s="2"/>
      <c r="P154" s="2"/>
      <c r="Q154" s="2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2"/>
      <c r="P155" s="2"/>
      <c r="Q155" s="2"/>
    </row>
  </sheetData>
  <mergeCells count="93"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31:C32"/>
    <mergeCell ref="B34:L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8:L58"/>
    <mergeCell ref="B22:D22"/>
    <mergeCell ref="B23:D23"/>
    <mergeCell ref="B24:D24"/>
    <mergeCell ref="B25:D25"/>
    <mergeCell ref="B26:D26"/>
    <mergeCell ref="B27:D27"/>
    <mergeCell ref="B28:D28"/>
    <mergeCell ref="B29:D29"/>
    <mergeCell ref="B91:L91"/>
    <mergeCell ref="B93:D93"/>
    <mergeCell ref="B94:D94"/>
    <mergeCell ref="B97:L97"/>
    <mergeCell ref="B99:D99"/>
    <mergeCell ref="B100:D100"/>
    <mergeCell ref="B103:L103"/>
    <mergeCell ref="B105:D105"/>
    <mergeCell ref="B106:D106"/>
    <mergeCell ref="B108:D108"/>
    <mergeCell ref="B109:D109"/>
    <mergeCell ref="B112:L112"/>
    <mergeCell ref="B114:D114"/>
    <mergeCell ref="B115:D115"/>
    <mergeCell ref="B118:L118"/>
    <mergeCell ref="B120:D120"/>
    <mergeCell ref="B121:D121"/>
    <mergeCell ref="B123:D123"/>
    <mergeCell ref="B124:D124"/>
    <mergeCell ref="B126:D126"/>
    <mergeCell ref="B127:D127"/>
    <mergeCell ref="B129:D129"/>
    <mergeCell ref="B130:D130"/>
    <mergeCell ref="B133:L133"/>
    <mergeCell ref="B135:D135"/>
    <mergeCell ref="B136:D136"/>
    <mergeCell ref="B138:D138"/>
    <mergeCell ref="B139:D139"/>
    <mergeCell ref="B142:L142"/>
    <mergeCell ref="B144:D144"/>
    <mergeCell ref="B145:D145"/>
    <mergeCell ref="B150:D150"/>
    <mergeCell ref="B151:D151"/>
    <mergeCell ref="B148:L14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0+(H48+H60+H66+H81+H90+H102+H108+H123+H132+H138+H144)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0+H49+H61+H67+H82+H91+H103+H109+H124+H133+H139+H145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503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ROUND(0+((H48+H60+H66+H81+H90+H102+H108+H123+H132+H138+H144)*1.21),2)</f>
        <v>0</v>
      </c>
      <c r="K11" s="1"/>
      <c r="L11" s="1"/>
      <c r="M11" s="13"/>
      <c r="N11" s="2"/>
      <c r="O11" s="2"/>
      <c r="P11" s="2"/>
      <c r="Q11" s="33">
        <f>IF(SUM(K20:K30)&gt;0,ROUND(SUM(S20:S30)/SUM(K20:K30)-1,8),0)</f>
        <v>0</v>
      </c>
      <c r="R11" s="9">
        <f>AVERAGE(J48,J60,J66,J81,J90,J102,J108,J123,J132,J138,J144)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1</v>
      </c>
      <c r="C20" s="1"/>
      <c r="D20" s="1"/>
      <c r="E20" s="37" t="s">
        <v>236</v>
      </c>
      <c r="F20" s="1"/>
      <c r="G20" s="1"/>
      <c r="H20" s="1"/>
      <c r="I20" s="1"/>
      <c r="J20" s="1"/>
      <c r="K20" s="38">
        <f>0+J36+J39+J42+J45</f>
        <v>0</v>
      </c>
      <c r="L20" s="38">
        <f>0+L48</f>
        <v>0</v>
      </c>
      <c r="M20" s="13"/>
      <c r="N20" s="2"/>
      <c r="O20" s="2"/>
      <c r="P20" s="2"/>
      <c r="Q20" s="2"/>
      <c r="S20" s="9">
        <f>S48</f>
        <v>0</v>
      </c>
    </row>
    <row r="21">
      <c r="A21" s="10"/>
      <c r="B21" s="36">
        <v>3</v>
      </c>
      <c r="C21" s="1"/>
      <c r="D21" s="1"/>
      <c r="E21" s="37" t="s">
        <v>37</v>
      </c>
      <c r="F21" s="1"/>
      <c r="G21" s="1"/>
      <c r="H21" s="1"/>
      <c r="I21" s="1"/>
      <c r="J21" s="1"/>
      <c r="K21" s="38">
        <f>0+J51+J54+J57</f>
        <v>0</v>
      </c>
      <c r="L21" s="38">
        <f>0+L60</f>
        <v>0</v>
      </c>
      <c r="M21" s="13"/>
      <c r="N21" s="2"/>
      <c r="O21" s="2"/>
      <c r="P21" s="2"/>
      <c r="Q21" s="2"/>
      <c r="S21" s="9">
        <f>S60</f>
        <v>0</v>
      </c>
    </row>
    <row r="22">
      <c r="A22" s="10"/>
      <c r="B22" s="36" t="s">
        <v>447</v>
      </c>
      <c r="C22" s="1"/>
      <c r="D22" s="1"/>
      <c r="E22" s="37" t="s">
        <v>448</v>
      </c>
      <c r="F22" s="1"/>
      <c r="G22" s="1"/>
      <c r="H22" s="1"/>
      <c r="I22" s="1"/>
      <c r="J22" s="1"/>
      <c r="K22" s="38">
        <f>0+J63</f>
        <v>0</v>
      </c>
      <c r="L22" s="38">
        <f>0+L66</f>
        <v>0</v>
      </c>
      <c r="M22" s="13"/>
      <c r="N22" s="2"/>
      <c r="O22" s="2"/>
      <c r="P22" s="2"/>
      <c r="Q22" s="2"/>
      <c r="S22" s="9">
        <f>S66</f>
        <v>0</v>
      </c>
    </row>
    <row r="23">
      <c r="A23" s="10"/>
      <c r="B23" s="36">
        <v>8</v>
      </c>
      <c r="C23" s="1"/>
      <c r="D23" s="1"/>
      <c r="E23" s="37" t="s">
        <v>238</v>
      </c>
      <c r="F23" s="1"/>
      <c r="G23" s="1"/>
      <c r="H23" s="1"/>
      <c r="I23" s="1"/>
      <c r="J23" s="1"/>
      <c r="K23" s="38">
        <f>0+J69+J72+J75+J78</f>
        <v>0</v>
      </c>
      <c r="L23" s="38">
        <f>0+L81</f>
        <v>0</v>
      </c>
      <c r="M23" s="13"/>
      <c r="N23" s="2"/>
      <c r="O23" s="2"/>
      <c r="P23" s="2"/>
      <c r="Q23" s="2"/>
      <c r="S23" s="9">
        <f>S81</f>
        <v>0</v>
      </c>
    </row>
    <row r="24">
      <c r="A24" s="10"/>
      <c r="B24" s="36">
        <v>9</v>
      </c>
      <c r="C24" s="1"/>
      <c r="D24" s="1"/>
      <c r="E24" s="37" t="s">
        <v>42</v>
      </c>
      <c r="F24" s="1"/>
      <c r="G24" s="1"/>
      <c r="H24" s="1"/>
      <c r="I24" s="1"/>
      <c r="J24" s="1"/>
      <c r="K24" s="38">
        <f>0+J84+J87</f>
        <v>0</v>
      </c>
      <c r="L24" s="38">
        <f>0+L90</f>
        <v>0</v>
      </c>
      <c r="M24" s="13"/>
      <c r="N24" s="2"/>
      <c r="O24" s="2"/>
      <c r="P24" s="2"/>
      <c r="Q24" s="2"/>
      <c r="S24" s="9">
        <f>S90</f>
        <v>0</v>
      </c>
    </row>
    <row r="25">
      <c r="A25" s="10"/>
      <c r="B25" s="36">
        <v>997</v>
      </c>
      <c r="C25" s="1"/>
      <c r="D25" s="1"/>
      <c r="E25" s="37" t="s">
        <v>43</v>
      </c>
      <c r="F25" s="1"/>
      <c r="G25" s="1"/>
      <c r="H25" s="1"/>
      <c r="I25" s="1"/>
      <c r="J25" s="1"/>
      <c r="K25" s="38">
        <f>0+J93+J96+J99</f>
        <v>0</v>
      </c>
      <c r="L25" s="38">
        <f>0+L102</f>
        <v>0</v>
      </c>
      <c r="M25" s="39"/>
      <c r="N25" s="2"/>
      <c r="O25" s="2"/>
      <c r="P25" s="2"/>
      <c r="Q25" s="2"/>
      <c r="S25" s="9">
        <f>S102</f>
        <v>0</v>
      </c>
    </row>
    <row r="26">
      <c r="A26" s="10"/>
      <c r="B26" s="36">
        <v>998</v>
      </c>
      <c r="C26" s="1"/>
      <c r="D26" s="1"/>
      <c r="E26" s="37" t="s">
        <v>44</v>
      </c>
      <c r="F26" s="1"/>
      <c r="G26" s="1"/>
      <c r="H26" s="1"/>
      <c r="I26" s="1"/>
      <c r="J26" s="1"/>
      <c r="K26" s="38">
        <f>0+J105</f>
        <v>0</v>
      </c>
      <c r="L26" s="38">
        <f>0+L108</f>
        <v>0</v>
      </c>
      <c r="M26" s="39"/>
      <c r="N26" s="2"/>
      <c r="O26" s="2"/>
      <c r="P26" s="2"/>
      <c r="Q26" s="2"/>
      <c r="S26" s="9">
        <f>S108</f>
        <v>0</v>
      </c>
    </row>
    <row r="27">
      <c r="A27" s="10"/>
      <c r="B27" s="36" t="s">
        <v>45</v>
      </c>
      <c r="C27" s="1"/>
      <c r="D27" s="1"/>
      <c r="E27" s="37" t="s">
        <v>46</v>
      </c>
      <c r="F27" s="1"/>
      <c r="G27" s="1"/>
      <c r="H27" s="1"/>
      <c r="I27" s="1"/>
      <c r="J27" s="1"/>
      <c r="K27" s="38">
        <f>0+J111+J114+J117+J120</f>
        <v>0</v>
      </c>
      <c r="L27" s="38">
        <f>0+L123</f>
        <v>0</v>
      </c>
      <c r="M27" s="39"/>
      <c r="N27" s="2"/>
      <c r="O27" s="2"/>
      <c r="P27" s="2"/>
      <c r="Q27" s="2"/>
      <c r="S27" s="9">
        <f>S123</f>
        <v>0</v>
      </c>
    </row>
    <row r="28">
      <c r="A28" s="10"/>
      <c r="B28" s="36" t="s">
        <v>47</v>
      </c>
      <c r="C28" s="1"/>
      <c r="D28" s="1"/>
      <c r="E28" s="37" t="s">
        <v>48</v>
      </c>
      <c r="F28" s="1"/>
      <c r="G28" s="1"/>
      <c r="H28" s="1"/>
      <c r="I28" s="1"/>
      <c r="J28" s="1"/>
      <c r="K28" s="38">
        <f>0+J126+J129</f>
        <v>0</v>
      </c>
      <c r="L28" s="38">
        <f>0+L132</f>
        <v>0</v>
      </c>
      <c r="M28" s="39"/>
      <c r="N28" s="2"/>
      <c r="O28" s="2"/>
      <c r="P28" s="2"/>
      <c r="Q28" s="2"/>
      <c r="S28" s="9">
        <f>S132</f>
        <v>0</v>
      </c>
    </row>
    <row r="29">
      <c r="A29" s="10"/>
      <c r="B29" s="36" t="s">
        <v>49</v>
      </c>
      <c r="C29" s="1"/>
      <c r="D29" s="1"/>
      <c r="E29" s="37" t="s">
        <v>50</v>
      </c>
      <c r="F29" s="1"/>
      <c r="G29" s="1"/>
      <c r="H29" s="1"/>
      <c r="I29" s="1"/>
      <c r="J29" s="1"/>
      <c r="K29" s="38">
        <f>0+J135</f>
        <v>0</v>
      </c>
      <c r="L29" s="38">
        <f>0+L138</f>
        <v>0</v>
      </c>
      <c r="M29" s="39"/>
      <c r="N29" s="2"/>
      <c r="O29" s="2"/>
      <c r="P29" s="2"/>
      <c r="Q29" s="2"/>
      <c r="S29" s="9">
        <f>S138</f>
        <v>0</v>
      </c>
    </row>
    <row r="30">
      <c r="A30" s="10"/>
      <c r="B30" s="36" t="s">
        <v>51</v>
      </c>
      <c r="C30" s="1"/>
      <c r="D30" s="1"/>
      <c r="E30" s="37" t="s">
        <v>52</v>
      </c>
      <c r="F30" s="1"/>
      <c r="G30" s="1"/>
      <c r="H30" s="1"/>
      <c r="I30" s="1"/>
      <c r="J30" s="1"/>
      <c r="K30" s="38">
        <f>0+J141</f>
        <v>0</v>
      </c>
      <c r="L30" s="38">
        <f>0+L144</f>
        <v>0</v>
      </c>
      <c r="M30" s="39"/>
      <c r="N30" s="2"/>
      <c r="O30" s="2"/>
      <c r="P30" s="2"/>
      <c r="Q30" s="2"/>
      <c r="S30" s="9">
        <f>S144</f>
        <v>0</v>
      </c>
    </row>
    <row r="31">
      <c r="A31" s="1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0"/>
      <c r="N31" s="2"/>
      <c r="O31" s="2"/>
      <c r="P31" s="2"/>
      <c r="Q31" s="2"/>
    </row>
    <row r="32" ht="14" customHeight="1">
      <c r="A32" s="4"/>
      <c r="B32" s="28" t="s">
        <v>53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2"/>
      <c r="N32" s="2"/>
      <c r="O32" s="2"/>
      <c r="P32" s="2"/>
      <c r="Q32" s="2"/>
    </row>
    <row r="33" ht="18" customHeight="1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41"/>
      <c r="N33" s="2"/>
      <c r="O33" s="2"/>
      <c r="P33" s="2"/>
      <c r="Q33" s="2"/>
    </row>
    <row r="34" ht="18" customHeight="1">
      <c r="A34" s="10"/>
      <c r="B34" s="34" t="s">
        <v>54</v>
      </c>
      <c r="C34" s="34" t="s">
        <v>35</v>
      </c>
      <c r="D34" s="34" t="s">
        <v>55</v>
      </c>
      <c r="E34" s="34" t="s">
        <v>36</v>
      </c>
      <c r="F34" s="34" t="s">
        <v>56</v>
      </c>
      <c r="G34" s="35" t="s">
        <v>57</v>
      </c>
      <c r="H34" s="23" t="s">
        <v>58</v>
      </c>
      <c r="I34" s="23" t="s">
        <v>59</v>
      </c>
      <c r="J34" s="23" t="s">
        <v>17</v>
      </c>
      <c r="K34" s="35" t="s">
        <v>60</v>
      </c>
      <c r="L34" s="23" t="s">
        <v>18</v>
      </c>
      <c r="M34" s="39"/>
      <c r="N34" s="2"/>
      <c r="O34" s="2"/>
      <c r="P34" s="2"/>
      <c r="Q34" s="2"/>
    </row>
    <row r="35" ht="40" customHeight="1">
      <c r="A35" s="10"/>
      <c r="B35" s="42" t="s">
        <v>241</v>
      </c>
      <c r="C35" s="1"/>
      <c r="D35" s="1"/>
      <c r="E35" s="1"/>
      <c r="F35" s="1"/>
      <c r="G35" s="1"/>
      <c r="H35" s="43"/>
      <c r="I35" s="1"/>
      <c r="J35" s="43"/>
      <c r="K35" s="1"/>
      <c r="L35" s="1"/>
      <c r="M35" s="13"/>
      <c r="N35" s="2"/>
      <c r="O35" s="2"/>
      <c r="P35" s="2"/>
      <c r="Q35" s="2"/>
    </row>
    <row r="36">
      <c r="A36" s="10"/>
      <c r="B36" s="44">
        <v>15</v>
      </c>
      <c r="C36" s="45" t="s">
        <v>504</v>
      </c>
      <c r="D36" s="45"/>
      <c r="E36" s="45" t="s">
        <v>505</v>
      </c>
      <c r="F36" s="45" t="s">
        <v>7</v>
      </c>
      <c r="G36" s="46" t="s">
        <v>244</v>
      </c>
      <c r="H36" s="47">
        <v>1.0680000000000001</v>
      </c>
      <c r="I36" s="48">
        <v>0</v>
      </c>
      <c r="J36" s="49">
        <f>ROUND(H36*I36,2)</f>
        <v>0</v>
      </c>
      <c r="K36" s="50">
        <v>0.20999999999999999</v>
      </c>
      <c r="L36" s="51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52" t="s">
        <v>65</v>
      </c>
      <c r="C37" s="1"/>
      <c r="D37" s="1"/>
      <c r="E37" s="53" t="s">
        <v>506</v>
      </c>
      <c r="F37" s="1"/>
      <c r="G37" s="1"/>
      <c r="H37" s="43"/>
      <c r="I37" s="1"/>
      <c r="J37" s="43"/>
      <c r="K37" s="1"/>
      <c r="L37" s="1"/>
      <c r="M37" s="13"/>
      <c r="N37" s="2"/>
      <c r="O37" s="2"/>
      <c r="P37" s="2"/>
      <c r="Q37" s="2"/>
    </row>
    <row r="38" thickBot="1">
      <c r="A38" s="10"/>
      <c r="B38" s="54" t="s">
        <v>67</v>
      </c>
      <c r="C38" s="55"/>
      <c r="D38" s="55"/>
      <c r="E38" s="56" t="s">
        <v>507</v>
      </c>
      <c r="F38" s="55"/>
      <c r="G38" s="55"/>
      <c r="H38" s="57"/>
      <c r="I38" s="55"/>
      <c r="J38" s="57"/>
      <c r="K38" s="55"/>
      <c r="L38" s="55"/>
      <c r="M38" s="13"/>
      <c r="N38" s="2"/>
      <c r="O38" s="2"/>
      <c r="P38" s="2"/>
      <c r="Q38" s="2"/>
    </row>
    <row r="39" thickTop="1">
      <c r="A39" s="10"/>
      <c r="B39" s="44">
        <v>17</v>
      </c>
      <c r="C39" s="45" t="s">
        <v>508</v>
      </c>
      <c r="D39" s="45"/>
      <c r="E39" s="45" t="s">
        <v>509</v>
      </c>
      <c r="F39" s="45" t="s">
        <v>7</v>
      </c>
      <c r="G39" s="46" t="s">
        <v>120</v>
      </c>
      <c r="H39" s="58">
        <v>3</v>
      </c>
      <c r="I39" s="59">
        <v>0</v>
      </c>
      <c r="J39" s="60">
        <f>ROUND(H39*I39,2)</f>
        <v>0</v>
      </c>
      <c r="K39" s="61">
        <v>0.20999999999999999</v>
      </c>
      <c r="L39" s="62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>
      <c r="A40" s="10"/>
      <c r="B40" s="52" t="s">
        <v>65</v>
      </c>
      <c r="C40" s="1"/>
      <c r="D40" s="1"/>
      <c r="E40" s="53" t="s">
        <v>510</v>
      </c>
      <c r="F40" s="1"/>
      <c r="G40" s="1"/>
      <c r="H40" s="43"/>
      <c r="I40" s="1"/>
      <c r="J40" s="43"/>
      <c r="K40" s="1"/>
      <c r="L40" s="1"/>
      <c r="M40" s="13"/>
      <c r="N40" s="2"/>
      <c r="O40" s="2"/>
      <c r="P40" s="2"/>
      <c r="Q40" s="2"/>
    </row>
    <row r="41" thickBot="1">
      <c r="A41" s="10"/>
      <c r="B41" s="54" t="s">
        <v>67</v>
      </c>
      <c r="C41" s="55"/>
      <c r="D41" s="55"/>
      <c r="E41" s="56" t="s">
        <v>7</v>
      </c>
      <c r="F41" s="55"/>
      <c r="G41" s="55"/>
      <c r="H41" s="57"/>
      <c r="I41" s="55"/>
      <c r="J41" s="57"/>
      <c r="K41" s="55"/>
      <c r="L41" s="55"/>
      <c r="M41" s="13"/>
      <c r="N41" s="2"/>
      <c r="O41" s="2"/>
      <c r="P41" s="2"/>
      <c r="Q41" s="2"/>
    </row>
    <row r="42" thickTop="1">
      <c r="A42" s="10"/>
      <c r="B42" s="44">
        <v>18</v>
      </c>
      <c r="C42" s="45" t="s">
        <v>511</v>
      </c>
      <c r="D42" s="45"/>
      <c r="E42" s="45" t="s">
        <v>512</v>
      </c>
      <c r="F42" s="45" t="s">
        <v>7</v>
      </c>
      <c r="G42" s="46" t="s">
        <v>244</v>
      </c>
      <c r="H42" s="58">
        <v>0.40999999999999998</v>
      </c>
      <c r="I42" s="59">
        <v>0</v>
      </c>
      <c r="J42" s="60">
        <f>ROUND(H42*I42,2)</f>
        <v>0</v>
      </c>
      <c r="K42" s="61">
        <v>0.20999999999999999</v>
      </c>
      <c r="L42" s="62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52" t="s">
        <v>65</v>
      </c>
      <c r="C43" s="1"/>
      <c r="D43" s="1"/>
      <c r="E43" s="53" t="s">
        <v>513</v>
      </c>
      <c r="F43" s="1"/>
      <c r="G43" s="1"/>
      <c r="H43" s="43"/>
      <c r="I43" s="1"/>
      <c r="J43" s="43"/>
      <c r="K43" s="1"/>
      <c r="L43" s="1"/>
      <c r="M43" s="13"/>
      <c r="N43" s="2"/>
      <c r="O43" s="2"/>
      <c r="P43" s="2"/>
      <c r="Q43" s="2"/>
    </row>
    <row r="44" thickBot="1">
      <c r="A44" s="10"/>
      <c r="B44" s="54" t="s">
        <v>67</v>
      </c>
      <c r="C44" s="55"/>
      <c r="D44" s="55"/>
      <c r="E44" s="56" t="s">
        <v>514</v>
      </c>
      <c r="F44" s="55"/>
      <c r="G44" s="55"/>
      <c r="H44" s="57"/>
      <c r="I44" s="55"/>
      <c r="J44" s="57"/>
      <c r="K44" s="55"/>
      <c r="L44" s="55"/>
      <c r="M44" s="13"/>
      <c r="N44" s="2"/>
      <c r="O44" s="2"/>
      <c r="P44" s="2"/>
      <c r="Q44" s="2"/>
    </row>
    <row r="45" thickTop="1">
      <c r="A45" s="10"/>
      <c r="B45" s="44">
        <v>28</v>
      </c>
      <c r="C45" s="45" t="s">
        <v>515</v>
      </c>
      <c r="D45" s="45"/>
      <c r="E45" s="45" t="s">
        <v>516</v>
      </c>
      <c r="F45" s="45" t="s">
        <v>7</v>
      </c>
      <c r="G45" s="46" t="s">
        <v>64</v>
      </c>
      <c r="H45" s="58">
        <v>2</v>
      </c>
      <c r="I45" s="59">
        <v>0</v>
      </c>
      <c r="J45" s="60">
        <f>ROUND(H45*I45,2)</f>
        <v>0</v>
      </c>
      <c r="K45" s="61">
        <v>0.20999999999999999</v>
      </c>
      <c r="L45" s="62">
        <f>ROUND(J45*1.21,2)</f>
        <v>0</v>
      </c>
      <c r="M45" s="13"/>
      <c r="N45" s="2"/>
      <c r="O45" s="2"/>
      <c r="P45" s="2"/>
      <c r="Q45" s="33">
        <f>IF(ISNUMBER(K45),IF(H45&gt;0,IF(I45&gt;0,J45,0),0),0)</f>
        <v>0</v>
      </c>
      <c r="R45" s="9">
        <f>IF(ISNUMBER(K45)=FALSE,J45,0)</f>
        <v>0</v>
      </c>
    </row>
    <row r="46">
      <c r="A46" s="10"/>
      <c r="B46" s="52" t="s">
        <v>65</v>
      </c>
      <c r="C46" s="1"/>
      <c r="D46" s="1"/>
      <c r="E46" s="53" t="s">
        <v>516</v>
      </c>
      <c r="F46" s="1"/>
      <c r="G46" s="1"/>
      <c r="H46" s="43"/>
      <c r="I46" s="1"/>
      <c r="J46" s="43"/>
      <c r="K46" s="1"/>
      <c r="L46" s="1"/>
      <c r="M46" s="13"/>
      <c r="N46" s="2"/>
      <c r="O46" s="2"/>
      <c r="P46" s="2"/>
      <c r="Q46" s="2"/>
    </row>
    <row r="47" thickBot="1">
      <c r="A47" s="10"/>
      <c r="B47" s="54" t="s">
        <v>67</v>
      </c>
      <c r="C47" s="55"/>
      <c r="D47" s="55"/>
      <c r="E47" s="56" t="s">
        <v>7</v>
      </c>
      <c r="F47" s="55"/>
      <c r="G47" s="55"/>
      <c r="H47" s="57"/>
      <c r="I47" s="55"/>
      <c r="J47" s="57"/>
      <c r="K47" s="55"/>
      <c r="L47" s="55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3">
        <v>1</v>
      </c>
      <c r="D48" s="1"/>
      <c r="E48" s="64" t="s">
        <v>236</v>
      </c>
      <c r="F48" s="1"/>
      <c r="G48" s="65" t="s">
        <v>72</v>
      </c>
      <c r="H48" s="66">
        <f>J36+J39+J42+J45</f>
        <v>0</v>
      </c>
      <c r="I48" s="65" t="s">
        <v>73</v>
      </c>
      <c r="J48" s="67">
        <f>(L48-H48)</f>
        <v>0</v>
      </c>
      <c r="K48" s="65" t="s">
        <v>74</v>
      </c>
      <c r="L48" s="68">
        <f>ROUND((J36+J39+J42+J45)*1.21,2)</f>
        <v>0</v>
      </c>
      <c r="M48" s="13"/>
      <c r="N48" s="2"/>
      <c r="O48" s="2"/>
      <c r="P48" s="2"/>
      <c r="Q48" s="33">
        <f>0+Q36+Q39+Q42+Q45</f>
        <v>0</v>
      </c>
      <c r="R48" s="9">
        <f>0+R36+R39+R42+R45</f>
        <v>0</v>
      </c>
      <c r="S48" s="69">
        <f>Q48*(1+J48)+R48</f>
        <v>0</v>
      </c>
    </row>
    <row r="49" thickTop="1" thickBot="1" ht="25" customHeight="1">
      <c r="A49" s="10"/>
      <c r="B49" s="70"/>
      <c r="C49" s="70"/>
      <c r="D49" s="70"/>
      <c r="E49" s="71"/>
      <c r="F49" s="70"/>
      <c r="G49" s="72" t="s">
        <v>75</v>
      </c>
      <c r="H49" s="73">
        <f>0+J36+J39+J42+J45</f>
        <v>0</v>
      </c>
      <c r="I49" s="72" t="s">
        <v>76</v>
      </c>
      <c r="J49" s="74">
        <f>0+J48</f>
        <v>0</v>
      </c>
      <c r="K49" s="72" t="s">
        <v>77</v>
      </c>
      <c r="L49" s="75">
        <f>0+L48</f>
        <v>0</v>
      </c>
      <c r="M49" s="13"/>
      <c r="N49" s="2"/>
      <c r="O49" s="2"/>
      <c r="P49" s="2"/>
      <c r="Q49" s="2"/>
    </row>
    <row r="50" ht="40" customHeight="1">
      <c r="A50" s="10"/>
      <c r="B50" s="76" t="s">
        <v>61</v>
      </c>
      <c r="C50" s="1"/>
      <c r="D50" s="1"/>
      <c r="E50" s="1"/>
      <c r="F50" s="1"/>
      <c r="G50" s="1"/>
      <c r="H50" s="43"/>
      <c r="I50" s="1"/>
      <c r="J50" s="43"/>
      <c r="K50" s="1"/>
      <c r="L50" s="1"/>
      <c r="M50" s="13"/>
      <c r="N50" s="2"/>
      <c r="O50" s="2"/>
      <c r="P50" s="2"/>
      <c r="Q50" s="2"/>
    </row>
    <row r="51">
      <c r="A51" s="10"/>
      <c r="B51" s="44">
        <v>3</v>
      </c>
      <c r="C51" s="45" t="s">
        <v>407</v>
      </c>
      <c r="D51" s="45"/>
      <c r="E51" s="45" t="s">
        <v>408</v>
      </c>
      <c r="F51" s="45" t="s">
        <v>7</v>
      </c>
      <c r="G51" s="46" t="s">
        <v>244</v>
      </c>
      <c r="H51" s="47">
        <v>3.593</v>
      </c>
      <c r="I51" s="48">
        <v>0</v>
      </c>
      <c r="J51" s="49">
        <f>ROUND(H51*I51,2)</f>
        <v>0</v>
      </c>
      <c r="K51" s="50">
        <v>0.20999999999999999</v>
      </c>
      <c r="L51" s="51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52" t="s">
        <v>65</v>
      </c>
      <c r="C52" s="1"/>
      <c r="D52" s="1"/>
      <c r="E52" s="53" t="s">
        <v>409</v>
      </c>
      <c r="F52" s="1"/>
      <c r="G52" s="1"/>
      <c r="H52" s="43"/>
      <c r="I52" s="1"/>
      <c r="J52" s="43"/>
      <c r="K52" s="1"/>
      <c r="L52" s="1"/>
      <c r="M52" s="13"/>
      <c r="N52" s="2"/>
      <c r="O52" s="2"/>
      <c r="P52" s="2"/>
      <c r="Q52" s="2"/>
    </row>
    <row r="53" thickBot="1">
      <c r="A53" s="10"/>
      <c r="B53" s="54" t="s">
        <v>67</v>
      </c>
      <c r="C53" s="55"/>
      <c r="D53" s="55"/>
      <c r="E53" s="56" t="s">
        <v>517</v>
      </c>
      <c r="F53" s="55"/>
      <c r="G53" s="55"/>
      <c r="H53" s="57"/>
      <c r="I53" s="55"/>
      <c r="J53" s="57"/>
      <c r="K53" s="55"/>
      <c r="L53" s="55"/>
      <c r="M53" s="13"/>
      <c r="N53" s="2"/>
      <c r="O53" s="2"/>
      <c r="P53" s="2"/>
      <c r="Q53" s="2"/>
    </row>
    <row r="54" thickTop="1">
      <c r="A54" s="10"/>
      <c r="B54" s="44">
        <v>4</v>
      </c>
      <c r="C54" s="45" t="s">
        <v>283</v>
      </c>
      <c r="D54" s="45"/>
      <c r="E54" s="45" t="s">
        <v>284</v>
      </c>
      <c r="F54" s="45" t="s">
        <v>7</v>
      </c>
      <c r="G54" s="46" t="s">
        <v>244</v>
      </c>
      <c r="H54" s="58">
        <v>0.27600000000000002</v>
      </c>
      <c r="I54" s="59">
        <v>0</v>
      </c>
      <c r="J54" s="60">
        <f>ROUND(H54*I54,2)</f>
        <v>0</v>
      </c>
      <c r="K54" s="61">
        <v>0.20999999999999999</v>
      </c>
      <c r="L54" s="62">
        <f>ROUND(J54*1.21,2)</f>
        <v>0</v>
      </c>
      <c r="M54" s="13"/>
      <c r="N54" s="2"/>
      <c r="O54" s="2"/>
      <c r="P54" s="2"/>
      <c r="Q54" s="33">
        <f>IF(ISNUMBER(K54),IF(H54&gt;0,IF(I54&gt;0,J54,0),0),0)</f>
        <v>0</v>
      </c>
      <c r="R54" s="9">
        <f>IF(ISNUMBER(K54)=FALSE,J54,0)</f>
        <v>0</v>
      </c>
    </row>
    <row r="55">
      <c r="A55" s="10"/>
      <c r="B55" s="52" t="s">
        <v>65</v>
      </c>
      <c r="C55" s="1"/>
      <c r="D55" s="1"/>
      <c r="E55" s="53" t="s">
        <v>426</v>
      </c>
      <c r="F55" s="1"/>
      <c r="G55" s="1"/>
      <c r="H55" s="43"/>
      <c r="I55" s="1"/>
      <c r="J55" s="43"/>
      <c r="K55" s="1"/>
      <c r="L55" s="1"/>
      <c r="M55" s="13"/>
      <c r="N55" s="2"/>
      <c r="O55" s="2"/>
      <c r="P55" s="2"/>
      <c r="Q55" s="2"/>
    </row>
    <row r="56" thickBot="1">
      <c r="A56" s="10"/>
      <c r="B56" s="54" t="s">
        <v>67</v>
      </c>
      <c r="C56" s="55"/>
      <c r="D56" s="55"/>
      <c r="E56" s="56" t="s">
        <v>518</v>
      </c>
      <c r="F56" s="55"/>
      <c r="G56" s="55"/>
      <c r="H56" s="57"/>
      <c r="I56" s="55"/>
      <c r="J56" s="57"/>
      <c r="K56" s="55"/>
      <c r="L56" s="55"/>
      <c r="M56" s="13"/>
      <c r="N56" s="2"/>
      <c r="O56" s="2"/>
      <c r="P56" s="2"/>
      <c r="Q56" s="2"/>
    </row>
    <row r="57" thickTop="1">
      <c r="A57" s="10"/>
      <c r="B57" s="44">
        <v>27</v>
      </c>
      <c r="C57" s="45" t="s">
        <v>519</v>
      </c>
      <c r="D57" s="45"/>
      <c r="E57" s="45" t="s">
        <v>520</v>
      </c>
      <c r="F57" s="45" t="s">
        <v>7</v>
      </c>
      <c r="G57" s="46" t="s">
        <v>120</v>
      </c>
      <c r="H57" s="58">
        <v>6</v>
      </c>
      <c r="I57" s="59">
        <v>0</v>
      </c>
      <c r="J57" s="60">
        <f>ROUND(H57*I57,2)</f>
        <v>0</v>
      </c>
      <c r="K57" s="61">
        <v>0.20999999999999999</v>
      </c>
      <c r="L57" s="62">
        <f>ROUND(J57*1.21,2)</f>
        <v>0</v>
      </c>
      <c r="M57" s="13"/>
      <c r="N57" s="2"/>
      <c r="O57" s="2"/>
      <c r="P57" s="2"/>
      <c r="Q57" s="33">
        <f>IF(ISNUMBER(K57),IF(H57&gt;0,IF(I57&gt;0,J57,0),0),0)</f>
        <v>0</v>
      </c>
      <c r="R57" s="9">
        <f>IF(ISNUMBER(K57)=FALSE,J57,0)</f>
        <v>0</v>
      </c>
    </row>
    <row r="58">
      <c r="A58" s="10"/>
      <c r="B58" s="52" t="s">
        <v>65</v>
      </c>
      <c r="C58" s="1"/>
      <c r="D58" s="1"/>
      <c r="E58" s="53" t="s">
        <v>521</v>
      </c>
      <c r="F58" s="1"/>
      <c r="G58" s="1"/>
      <c r="H58" s="43"/>
      <c r="I58" s="1"/>
      <c r="J58" s="43"/>
      <c r="K58" s="1"/>
      <c r="L58" s="1"/>
      <c r="M58" s="13"/>
      <c r="N58" s="2"/>
      <c r="O58" s="2"/>
      <c r="P58" s="2"/>
      <c r="Q58" s="2"/>
    </row>
    <row r="59" thickBot="1">
      <c r="A59" s="10"/>
      <c r="B59" s="54" t="s">
        <v>67</v>
      </c>
      <c r="C59" s="55"/>
      <c r="D59" s="55"/>
      <c r="E59" s="56" t="s">
        <v>7</v>
      </c>
      <c r="F59" s="55"/>
      <c r="G59" s="55"/>
      <c r="H59" s="57"/>
      <c r="I59" s="55"/>
      <c r="J59" s="57"/>
      <c r="K59" s="55"/>
      <c r="L59" s="55"/>
      <c r="M59" s="13"/>
      <c r="N59" s="2"/>
      <c r="O59" s="2"/>
      <c r="P59" s="2"/>
      <c r="Q59" s="2"/>
    </row>
    <row r="60" thickTop="1" thickBot="1" ht="25" customHeight="1">
      <c r="A60" s="10"/>
      <c r="B60" s="1"/>
      <c r="C60" s="63">
        <v>3</v>
      </c>
      <c r="D60" s="1"/>
      <c r="E60" s="64" t="s">
        <v>37</v>
      </c>
      <c r="F60" s="1"/>
      <c r="G60" s="65" t="s">
        <v>72</v>
      </c>
      <c r="H60" s="66">
        <f>J51+J54+J57</f>
        <v>0</v>
      </c>
      <c r="I60" s="65" t="s">
        <v>73</v>
      </c>
      <c r="J60" s="67">
        <f>(L60-H60)</f>
        <v>0</v>
      </c>
      <c r="K60" s="65" t="s">
        <v>74</v>
      </c>
      <c r="L60" s="68">
        <f>ROUND((J51+J54+J57)*1.21,2)</f>
        <v>0</v>
      </c>
      <c r="M60" s="13"/>
      <c r="N60" s="2"/>
      <c r="O60" s="2"/>
      <c r="P60" s="2"/>
      <c r="Q60" s="33">
        <f>0+Q51+Q54+Q57</f>
        <v>0</v>
      </c>
      <c r="R60" s="9">
        <f>0+R51+R54+R57</f>
        <v>0</v>
      </c>
      <c r="S60" s="69">
        <f>Q60*(1+J60)+R60</f>
        <v>0</v>
      </c>
    </row>
    <row r="61" thickTop="1" thickBot="1" ht="25" customHeight="1">
      <c r="A61" s="10"/>
      <c r="B61" s="70"/>
      <c r="C61" s="70"/>
      <c r="D61" s="70"/>
      <c r="E61" s="71"/>
      <c r="F61" s="70"/>
      <c r="G61" s="72" t="s">
        <v>75</v>
      </c>
      <c r="H61" s="73">
        <f>0+J51+J54+J57</f>
        <v>0</v>
      </c>
      <c r="I61" s="72" t="s">
        <v>76</v>
      </c>
      <c r="J61" s="74">
        <f>0+J60</f>
        <v>0</v>
      </c>
      <c r="K61" s="72" t="s">
        <v>77</v>
      </c>
      <c r="L61" s="75">
        <f>0+L60</f>
        <v>0</v>
      </c>
      <c r="M61" s="13"/>
      <c r="N61" s="2"/>
      <c r="O61" s="2"/>
      <c r="P61" s="2"/>
      <c r="Q61" s="2"/>
    </row>
    <row r="62" ht="40" customHeight="1">
      <c r="A62" s="10"/>
      <c r="B62" s="76" t="s">
        <v>491</v>
      </c>
      <c r="C62" s="1"/>
      <c r="D62" s="1"/>
      <c r="E62" s="1"/>
      <c r="F62" s="1"/>
      <c r="G62" s="1"/>
      <c r="H62" s="43"/>
      <c r="I62" s="1"/>
      <c r="J62" s="43"/>
      <c r="K62" s="1"/>
      <c r="L62" s="1"/>
      <c r="M62" s="13"/>
      <c r="N62" s="2"/>
      <c r="O62" s="2"/>
      <c r="P62" s="2"/>
      <c r="Q62" s="2"/>
    </row>
    <row r="63">
      <c r="A63" s="10"/>
      <c r="B63" s="44">
        <v>16</v>
      </c>
      <c r="C63" s="45" t="s">
        <v>492</v>
      </c>
      <c r="D63" s="45"/>
      <c r="E63" s="45" t="s">
        <v>493</v>
      </c>
      <c r="F63" s="45" t="s">
        <v>7</v>
      </c>
      <c r="G63" s="46" t="s">
        <v>494</v>
      </c>
      <c r="H63" s="47">
        <v>0.10000000000000001</v>
      </c>
      <c r="I63" s="48">
        <v>0</v>
      </c>
      <c r="J63" s="49">
        <f>ROUND(H63*I63,2)</f>
        <v>0</v>
      </c>
      <c r="K63" s="50">
        <v>0.20999999999999999</v>
      </c>
      <c r="L63" s="51">
        <f>ROUND(J63*1.21,2)</f>
        <v>0</v>
      </c>
      <c r="M63" s="13"/>
      <c r="N63" s="2"/>
      <c r="O63" s="2"/>
      <c r="P63" s="2"/>
      <c r="Q63" s="33">
        <f>IF(ISNUMBER(K63),IF(H63&gt;0,IF(I63&gt;0,J63,0),0),0)</f>
        <v>0</v>
      </c>
      <c r="R63" s="9">
        <f>IF(ISNUMBER(K63)=FALSE,J63,0)</f>
        <v>0</v>
      </c>
    </row>
    <row r="64">
      <c r="A64" s="10"/>
      <c r="B64" s="52" t="s">
        <v>65</v>
      </c>
      <c r="C64" s="1"/>
      <c r="D64" s="1"/>
      <c r="E64" s="53" t="s">
        <v>493</v>
      </c>
      <c r="F64" s="1"/>
      <c r="G64" s="1"/>
      <c r="H64" s="43"/>
      <c r="I64" s="1"/>
      <c r="J64" s="43"/>
      <c r="K64" s="1"/>
      <c r="L64" s="1"/>
      <c r="M64" s="13"/>
      <c r="N64" s="2"/>
      <c r="O64" s="2"/>
      <c r="P64" s="2"/>
      <c r="Q64" s="2"/>
    </row>
    <row r="65" thickBot="1">
      <c r="A65" s="10"/>
      <c r="B65" s="54" t="s">
        <v>67</v>
      </c>
      <c r="C65" s="55"/>
      <c r="D65" s="55"/>
      <c r="E65" s="56" t="s">
        <v>7</v>
      </c>
      <c r="F65" s="55"/>
      <c r="G65" s="55"/>
      <c r="H65" s="57"/>
      <c r="I65" s="55"/>
      <c r="J65" s="57"/>
      <c r="K65" s="55"/>
      <c r="L65" s="55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3" t="s">
        <v>447</v>
      </c>
      <c r="D66" s="1"/>
      <c r="E66" s="64" t="s">
        <v>448</v>
      </c>
      <c r="F66" s="1"/>
      <c r="G66" s="65" t="s">
        <v>72</v>
      </c>
      <c r="H66" s="66">
        <f>0+J63</f>
        <v>0</v>
      </c>
      <c r="I66" s="65" t="s">
        <v>73</v>
      </c>
      <c r="J66" s="67">
        <f>(L66-H66)</f>
        <v>0</v>
      </c>
      <c r="K66" s="65" t="s">
        <v>74</v>
      </c>
      <c r="L66" s="68">
        <f>ROUND((0+J63)*1.21,2)</f>
        <v>0</v>
      </c>
      <c r="M66" s="13"/>
      <c r="N66" s="2"/>
      <c r="O66" s="2"/>
      <c r="P66" s="2"/>
      <c r="Q66" s="33">
        <f>0+Q63</f>
        <v>0</v>
      </c>
      <c r="R66" s="9">
        <f>0+R63</f>
        <v>0</v>
      </c>
      <c r="S66" s="69">
        <f>Q66*(1+J66)+R66</f>
        <v>0</v>
      </c>
    </row>
    <row r="67" thickTop="1" thickBot="1" ht="25" customHeight="1">
      <c r="A67" s="10"/>
      <c r="B67" s="70"/>
      <c r="C67" s="70"/>
      <c r="D67" s="70"/>
      <c r="E67" s="71"/>
      <c r="F67" s="70"/>
      <c r="G67" s="72" t="s">
        <v>75</v>
      </c>
      <c r="H67" s="73">
        <f>0+J63</f>
        <v>0</v>
      </c>
      <c r="I67" s="72" t="s">
        <v>76</v>
      </c>
      <c r="J67" s="74">
        <f>0+J66</f>
        <v>0</v>
      </c>
      <c r="K67" s="72" t="s">
        <v>77</v>
      </c>
      <c r="L67" s="75">
        <f>0+L66</f>
        <v>0</v>
      </c>
      <c r="M67" s="13"/>
      <c r="N67" s="2"/>
      <c r="O67" s="2"/>
      <c r="P67" s="2"/>
      <c r="Q67" s="2"/>
    </row>
    <row r="68" ht="40" customHeight="1">
      <c r="A68" s="10"/>
      <c r="B68" s="76" t="s">
        <v>312</v>
      </c>
      <c r="C68" s="1"/>
      <c r="D68" s="1"/>
      <c r="E68" s="1"/>
      <c r="F68" s="1"/>
      <c r="G68" s="1"/>
      <c r="H68" s="43"/>
      <c r="I68" s="1"/>
      <c r="J68" s="43"/>
      <c r="K68" s="1"/>
      <c r="L68" s="1"/>
      <c r="M68" s="13"/>
      <c r="N68" s="2"/>
      <c r="O68" s="2"/>
      <c r="P68" s="2"/>
      <c r="Q68" s="2"/>
    </row>
    <row r="69">
      <c r="A69" s="10"/>
      <c r="B69" s="44">
        <v>22</v>
      </c>
      <c r="C69" s="45" t="s">
        <v>313</v>
      </c>
      <c r="D69" s="45"/>
      <c r="E69" s="45" t="s">
        <v>522</v>
      </c>
      <c r="F69" s="45" t="s">
        <v>7</v>
      </c>
      <c r="G69" s="46" t="s">
        <v>161</v>
      </c>
      <c r="H69" s="47">
        <v>1</v>
      </c>
      <c r="I69" s="48">
        <v>0</v>
      </c>
      <c r="J69" s="49">
        <f>ROUND(H69*I69,2)</f>
        <v>0</v>
      </c>
      <c r="K69" s="50">
        <v>0.20999999999999999</v>
      </c>
      <c r="L69" s="51">
        <f>ROUND(J69*1.21,2)</f>
        <v>0</v>
      </c>
      <c r="M69" s="13"/>
      <c r="N69" s="2"/>
      <c r="O69" s="2"/>
      <c r="P69" s="2"/>
      <c r="Q69" s="33">
        <f>IF(ISNUMBER(K69),IF(H69&gt;0,IF(I69&gt;0,J69,0),0),0)</f>
        <v>0</v>
      </c>
      <c r="R69" s="9">
        <f>IF(ISNUMBER(K69)=FALSE,J69,0)</f>
        <v>0</v>
      </c>
    </row>
    <row r="70">
      <c r="A70" s="10"/>
      <c r="B70" s="52" t="s">
        <v>65</v>
      </c>
      <c r="C70" s="1"/>
      <c r="D70" s="1"/>
      <c r="E70" s="53" t="s">
        <v>522</v>
      </c>
      <c r="F70" s="1"/>
      <c r="G70" s="1"/>
      <c r="H70" s="43"/>
      <c r="I70" s="1"/>
      <c r="J70" s="43"/>
      <c r="K70" s="1"/>
      <c r="L70" s="1"/>
      <c r="M70" s="13"/>
      <c r="N70" s="2"/>
      <c r="O70" s="2"/>
      <c r="P70" s="2"/>
      <c r="Q70" s="2"/>
    </row>
    <row r="71" thickBot="1">
      <c r="A71" s="10"/>
      <c r="B71" s="54" t="s">
        <v>67</v>
      </c>
      <c r="C71" s="55"/>
      <c r="D71" s="55"/>
      <c r="E71" s="56" t="s">
        <v>7</v>
      </c>
      <c r="F71" s="55"/>
      <c r="G71" s="55"/>
      <c r="H71" s="57"/>
      <c r="I71" s="55"/>
      <c r="J71" s="57"/>
      <c r="K71" s="55"/>
      <c r="L71" s="55"/>
      <c r="M71" s="13"/>
      <c r="N71" s="2"/>
      <c r="O71" s="2"/>
      <c r="P71" s="2"/>
      <c r="Q71" s="2"/>
    </row>
    <row r="72" thickTop="1">
      <c r="A72" s="10"/>
      <c r="B72" s="44">
        <v>24</v>
      </c>
      <c r="C72" s="45" t="s">
        <v>523</v>
      </c>
      <c r="D72" s="45"/>
      <c r="E72" s="45" t="s">
        <v>524</v>
      </c>
      <c r="F72" s="45" t="s">
        <v>7</v>
      </c>
      <c r="G72" s="46" t="s">
        <v>120</v>
      </c>
      <c r="H72" s="58">
        <v>1</v>
      </c>
      <c r="I72" s="59">
        <v>0</v>
      </c>
      <c r="J72" s="60">
        <f>ROUND(H72*I72,2)</f>
        <v>0</v>
      </c>
      <c r="K72" s="61">
        <v>0.20999999999999999</v>
      </c>
      <c r="L72" s="62">
        <f>ROUND(J72*1.21,2)</f>
        <v>0</v>
      </c>
      <c r="M72" s="13"/>
      <c r="N72" s="2"/>
      <c r="O72" s="2"/>
      <c r="P72" s="2"/>
      <c r="Q72" s="33">
        <f>IF(ISNUMBER(K72),IF(H72&gt;0,IF(I72&gt;0,J72,0),0),0)</f>
        <v>0</v>
      </c>
      <c r="R72" s="9">
        <f>IF(ISNUMBER(K72)=FALSE,J72,0)</f>
        <v>0</v>
      </c>
    </row>
    <row r="73">
      <c r="A73" s="10"/>
      <c r="B73" s="52" t="s">
        <v>65</v>
      </c>
      <c r="C73" s="1"/>
      <c r="D73" s="1"/>
      <c r="E73" s="53" t="s">
        <v>525</v>
      </c>
      <c r="F73" s="1"/>
      <c r="G73" s="1"/>
      <c r="H73" s="43"/>
      <c r="I73" s="1"/>
      <c r="J73" s="43"/>
      <c r="K73" s="1"/>
      <c r="L73" s="1"/>
      <c r="M73" s="13"/>
      <c r="N73" s="2"/>
      <c r="O73" s="2"/>
      <c r="P73" s="2"/>
      <c r="Q73" s="2"/>
    </row>
    <row r="74" thickBot="1">
      <c r="A74" s="10"/>
      <c r="B74" s="54" t="s">
        <v>67</v>
      </c>
      <c r="C74" s="55"/>
      <c r="D74" s="55"/>
      <c r="E74" s="56" t="s">
        <v>7</v>
      </c>
      <c r="F74" s="55"/>
      <c r="G74" s="55"/>
      <c r="H74" s="57"/>
      <c r="I74" s="55"/>
      <c r="J74" s="57"/>
      <c r="K74" s="55"/>
      <c r="L74" s="55"/>
      <c r="M74" s="13"/>
      <c r="N74" s="2"/>
      <c r="O74" s="2"/>
      <c r="P74" s="2"/>
      <c r="Q74" s="2"/>
    </row>
    <row r="75" thickTop="1">
      <c r="A75" s="10"/>
      <c r="B75" s="44">
        <v>25</v>
      </c>
      <c r="C75" s="45" t="s">
        <v>526</v>
      </c>
      <c r="D75" s="45"/>
      <c r="E75" s="45" t="s">
        <v>527</v>
      </c>
      <c r="F75" s="45" t="s">
        <v>7</v>
      </c>
      <c r="G75" s="46" t="s">
        <v>120</v>
      </c>
      <c r="H75" s="58">
        <v>1.0149999999999999</v>
      </c>
      <c r="I75" s="59">
        <v>0</v>
      </c>
      <c r="J75" s="60">
        <f>ROUND(H75*I75,2)</f>
        <v>0</v>
      </c>
      <c r="K75" s="61">
        <v>0.20999999999999999</v>
      </c>
      <c r="L75" s="62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52" t="s">
        <v>65</v>
      </c>
      <c r="C76" s="1"/>
      <c r="D76" s="1"/>
      <c r="E76" s="53" t="s">
        <v>527</v>
      </c>
      <c r="F76" s="1"/>
      <c r="G76" s="1"/>
      <c r="H76" s="43"/>
      <c r="I76" s="1"/>
      <c r="J76" s="43"/>
      <c r="K76" s="1"/>
      <c r="L76" s="1"/>
      <c r="M76" s="13"/>
      <c r="N76" s="2"/>
      <c r="O76" s="2"/>
      <c r="P76" s="2"/>
      <c r="Q76" s="2"/>
    </row>
    <row r="77" thickBot="1">
      <c r="A77" s="10"/>
      <c r="B77" s="54" t="s">
        <v>67</v>
      </c>
      <c r="C77" s="55"/>
      <c r="D77" s="55"/>
      <c r="E77" s="56" t="s">
        <v>7</v>
      </c>
      <c r="F77" s="55"/>
      <c r="G77" s="55"/>
      <c r="H77" s="57"/>
      <c r="I77" s="55"/>
      <c r="J77" s="57"/>
      <c r="K77" s="55"/>
      <c r="L77" s="55"/>
      <c r="M77" s="13"/>
      <c r="N77" s="2"/>
      <c r="O77" s="2"/>
      <c r="P77" s="2"/>
      <c r="Q77" s="2"/>
    </row>
    <row r="78" thickTop="1">
      <c r="A78" s="10"/>
      <c r="B78" s="44">
        <v>29</v>
      </c>
      <c r="C78" s="45" t="s">
        <v>316</v>
      </c>
      <c r="D78" s="45"/>
      <c r="E78" s="45" t="s">
        <v>528</v>
      </c>
      <c r="F78" s="45" t="s">
        <v>7</v>
      </c>
      <c r="G78" s="46" t="s">
        <v>100</v>
      </c>
      <c r="H78" s="58">
        <v>0.012</v>
      </c>
      <c r="I78" s="59">
        <v>0</v>
      </c>
      <c r="J78" s="60">
        <f>ROUND(H78*I78,2)</f>
        <v>0</v>
      </c>
      <c r="K78" s="61">
        <v>0.20999999999999999</v>
      </c>
      <c r="L78" s="62">
        <f>ROUND(J78*1.21,2)</f>
        <v>0</v>
      </c>
      <c r="M78" s="13"/>
      <c r="N78" s="2"/>
      <c r="O78" s="2"/>
      <c r="P78" s="2"/>
      <c r="Q78" s="33">
        <f>IF(ISNUMBER(K78),IF(H78&gt;0,IF(I78&gt;0,J78,0),0),0)</f>
        <v>0</v>
      </c>
      <c r="R78" s="9">
        <f>IF(ISNUMBER(K78)=FALSE,J78,0)</f>
        <v>0</v>
      </c>
    </row>
    <row r="79">
      <c r="A79" s="10"/>
      <c r="B79" s="52" t="s">
        <v>65</v>
      </c>
      <c r="C79" s="1"/>
      <c r="D79" s="1"/>
      <c r="E79" s="53" t="s">
        <v>529</v>
      </c>
      <c r="F79" s="1"/>
      <c r="G79" s="1"/>
      <c r="H79" s="43"/>
      <c r="I79" s="1"/>
      <c r="J79" s="43"/>
      <c r="K79" s="1"/>
      <c r="L79" s="1"/>
      <c r="M79" s="13"/>
      <c r="N79" s="2"/>
      <c r="O79" s="2"/>
      <c r="P79" s="2"/>
      <c r="Q79" s="2"/>
    </row>
    <row r="80" thickBot="1">
      <c r="A80" s="10"/>
      <c r="B80" s="54" t="s">
        <v>67</v>
      </c>
      <c r="C80" s="55"/>
      <c r="D80" s="55"/>
      <c r="E80" s="56" t="s">
        <v>7</v>
      </c>
      <c r="F80" s="55"/>
      <c r="G80" s="55"/>
      <c r="H80" s="57"/>
      <c r="I80" s="55"/>
      <c r="J80" s="57"/>
      <c r="K80" s="55"/>
      <c r="L80" s="55"/>
      <c r="M80" s="13"/>
      <c r="N80" s="2"/>
      <c r="O80" s="2"/>
      <c r="P80" s="2"/>
      <c r="Q80" s="2"/>
    </row>
    <row r="81" thickTop="1" thickBot="1" ht="25" customHeight="1">
      <c r="A81" s="10"/>
      <c r="B81" s="1"/>
      <c r="C81" s="63">
        <v>8</v>
      </c>
      <c r="D81" s="1"/>
      <c r="E81" s="64" t="s">
        <v>238</v>
      </c>
      <c r="F81" s="1"/>
      <c r="G81" s="65" t="s">
        <v>72</v>
      </c>
      <c r="H81" s="66">
        <f>J69+J72+J75+J78</f>
        <v>0</v>
      </c>
      <c r="I81" s="65" t="s">
        <v>73</v>
      </c>
      <c r="J81" s="67">
        <f>(L81-H81)</f>
        <v>0</v>
      </c>
      <c r="K81" s="65" t="s">
        <v>74</v>
      </c>
      <c r="L81" s="68">
        <f>ROUND((J69+J72+J75+J78)*1.21,2)</f>
        <v>0</v>
      </c>
      <c r="M81" s="13"/>
      <c r="N81" s="2"/>
      <c r="O81" s="2"/>
      <c r="P81" s="2"/>
      <c r="Q81" s="33">
        <f>0+Q69+Q72+Q75+Q78</f>
        <v>0</v>
      </c>
      <c r="R81" s="9">
        <f>0+R69+R72+R75+R78</f>
        <v>0</v>
      </c>
      <c r="S81" s="69">
        <f>Q81*(1+J81)+R81</f>
        <v>0</v>
      </c>
    </row>
    <row r="82" thickTop="1" thickBot="1" ht="25" customHeight="1">
      <c r="A82" s="10"/>
      <c r="B82" s="70"/>
      <c r="C82" s="70"/>
      <c r="D82" s="70"/>
      <c r="E82" s="71"/>
      <c r="F82" s="70"/>
      <c r="G82" s="72" t="s">
        <v>75</v>
      </c>
      <c r="H82" s="73">
        <f>0+J69+J72+J75+J78</f>
        <v>0</v>
      </c>
      <c r="I82" s="72" t="s">
        <v>76</v>
      </c>
      <c r="J82" s="74">
        <f>0+J81</f>
        <v>0</v>
      </c>
      <c r="K82" s="72" t="s">
        <v>77</v>
      </c>
      <c r="L82" s="75">
        <f>0+L81</f>
        <v>0</v>
      </c>
      <c r="M82" s="13"/>
      <c r="N82" s="2"/>
      <c r="O82" s="2"/>
      <c r="P82" s="2"/>
      <c r="Q82" s="2"/>
    </row>
    <row r="83" ht="40" customHeight="1">
      <c r="A83" s="10"/>
      <c r="B83" s="76" t="s">
        <v>117</v>
      </c>
      <c r="C83" s="1"/>
      <c r="D83" s="1"/>
      <c r="E83" s="1"/>
      <c r="F83" s="1"/>
      <c r="G83" s="1"/>
      <c r="H83" s="43"/>
      <c r="I83" s="1"/>
      <c r="J83" s="43"/>
      <c r="K83" s="1"/>
      <c r="L83" s="1"/>
      <c r="M83" s="13"/>
      <c r="N83" s="2"/>
      <c r="O83" s="2"/>
      <c r="P83" s="2"/>
      <c r="Q83" s="2"/>
    </row>
    <row r="84">
      <c r="A84" s="10"/>
      <c r="B84" s="44">
        <v>5</v>
      </c>
      <c r="C84" s="45" t="s">
        <v>125</v>
      </c>
      <c r="D84" s="45"/>
      <c r="E84" s="45" t="s">
        <v>126</v>
      </c>
      <c r="F84" s="45" t="s">
        <v>7</v>
      </c>
      <c r="G84" s="46" t="s">
        <v>64</v>
      </c>
      <c r="H84" s="47">
        <v>120</v>
      </c>
      <c r="I84" s="48">
        <v>0</v>
      </c>
      <c r="J84" s="49">
        <f>ROUND(H84*I84,2)</f>
        <v>0</v>
      </c>
      <c r="K84" s="50">
        <v>0.20999999999999999</v>
      </c>
      <c r="L84" s="51">
        <f>ROUND(J84*1.21,2)</f>
        <v>0</v>
      </c>
      <c r="M84" s="13"/>
      <c r="N84" s="2"/>
      <c r="O84" s="2"/>
      <c r="P84" s="2"/>
      <c r="Q84" s="33">
        <f>IF(ISNUMBER(K84),IF(H84&gt;0,IF(I84&gt;0,J84,0),0),0)</f>
        <v>0</v>
      </c>
      <c r="R84" s="9">
        <f>IF(ISNUMBER(K84)=FALSE,J84,0)</f>
        <v>0</v>
      </c>
    </row>
    <row r="85">
      <c r="A85" s="10"/>
      <c r="B85" s="52" t="s">
        <v>65</v>
      </c>
      <c r="C85" s="1"/>
      <c r="D85" s="1"/>
      <c r="E85" s="53" t="s">
        <v>127</v>
      </c>
      <c r="F85" s="1"/>
      <c r="G85" s="1"/>
      <c r="H85" s="43"/>
      <c r="I85" s="1"/>
      <c r="J85" s="43"/>
      <c r="K85" s="1"/>
      <c r="L85" s="1"/>
      <c r="M85" s="13"/>
      <c r="N85" s="2"/>
      <c r="O85" s="2"/>
      <c r="P85" s="2"/>
      <c r="Q85" s="2"/>
    </row>
    <row r="86" thickBot="1">
      <c r="A86" s="10"/>
      <c r="B86" s="54" t="s">
        <v>67</v>
      </c>
      <c r="C86" s="55"/>
      <c r="D86" s="55"/>
      <c r="E86" s="56" t="s">
        <v>530</v>
      </c>
      <c r="F86" s="55"/>
      <c r="G86" s="55"/>
      <c r="H86" s="57"/>
      <c r="I86" s="55"/>
      <c r="J86" s="57"/>
      <c r="K86" s="55"/>
      <c r="L86" s="55"/>
      <c r="M86" s="13"/>
      <c r="N86" s="2"/>
      <c r="O86" s="2"/>
      <c r="P86" s="2"/>
      <c r="Q86" s="2"/>
    </row>
    <row r="87" thickTop="1">
      <c r="A87" s="10"/>
      <c r="B87" s="44">
        <v>26</v>
      </c>
      <c r="C87" s="45" t="s">
        <v>531</v>
      </c>
      <c r="D87" s="45"/>
      <c r="E87" s="45" t="s">
        <v>532</v>
      </c>
      <c r="F87" s="45" t="s">
        <v>7</v>
      </c>
      <c r="G87" s="46" t="s">
        <v>120</v>
      </c>
      <c r="H87" s="58">
        <v>6</v>
      </c>
      <c r="I87" s="59">
        <v>0</v>
      </c>
      <c r="J87" s="60">
        <f>ROUND(H87*I87,2)</f>
        <v>0</v>
      </c>
      <c r="K87" s="61">
        <v>0.20999999999999999</v>
      </c>
      <c r="L87" s="62">
        <f>ROUND(J87*1.21,2)</f>
        <v>0</v>
      </c>
      <c r="M87" s="13"/>
      <c r="N87" s="2"/>
      <c r="O87" s="2"/>
      <c r="P87" s="2"/>
      <c r="Q87" s="33">
        <f>IF(ISNUMBER(K87),IF(H87&gt;0,IF(I87&gt;0,J87,0),0),0)</f>
        <v>0</v>
      </c>
      <c r="R87" s="9">
        <f>IF(ISNUMBER(K87)=FALSE,J87,0)</f>
        <v>0</v>
      </c>
    </row>
    <row r="88">
      <c r="A88" s="10"/>
      <c r="B88" s="52" t="s">
        <v>65</v>
      </c>
      <c r="C88" s="1"/>
      <c r="D88" s="1"/>
      <c r="E88" s="53" t="s">
        <v>533</v>
      </c>
      <c r="F88" s="1"/>
      <c r="G88" s="1"/>
      <c r="H88" s="43"/>
      <c r="I88" s="1"/>
      <c r="J88" s="43"/>
      <c r="K88" s="1"/>
      <c r="L88" s="1"/>
      <c r="M88" s="13"/>
      <c r="N88" s="2"/>
      <c r="O88" s="2"/>
      <c r="P88" s="2"/>
      <c r="Q88" s="2"/>
    </row>
    <row r="89" thickBot="1">
      <c r="A89" s="10"/>
      <c r="B89" s="54" t="s">
        <v>67</v>
      </c>
      <c r="C89" s="55"/>
      <c r="D89" s="55"/>
      <c r="E89" s="56" t="s">
        <v>7</v>
      </c>
      <c r="F89" s="55"/>
      <c r="G89" s="55"/>
      <c r="H89" s="57"/>
      <c r="I89" s="55"/>
      <c r="J89" s="57"/>
      <c r="K89" s="55"/>
      <c r="L89" s="55"/>
      <c r="M89" s="13"/>
      <c r="N89" s="2"/>
      <c r="O89" s="2"/>
      <c r="P89" s="2"/>
      <c r="Q89" s="2"/>
    </row>
    <row r="90" thickTop="1" thickBot="1" ht="25" customHeight="1">
      <c r="A90" s="10"/>
      <c r="B90" s="1"/>
      <c r="C90" s="63">
        <v>9</v>
      </c>
      <c r="D90" s="1"/>
      <c r="E90" s="64" t="s">
        <v>42</v>
      </c>
      <c r="F90" s="1"/>
      <c r="G90" s="65" t="s">
        <v>72</v>
      </c>
      <c r="H90" s="66">
        <f>J84+J87</f>
        <v>0</v>
      </c>
      <c r="I90" s="65" t="s">
        <v>73</v>
      </c>
      <c r="J90" s="67">
        <f>(L90-H90)</f>
        <v>0</v>
      </c>
      <c r="K90" s="65" t="s">
        <v>74</v>
      </c>
      <c r="L90" s="68">
        <f>ROUND((J84+J87)*1.21,2)</f>
        <v>0</v>
      </c>
      <c r="M90" s="13"/>
      <c r="N90" s="2"/>
      <c r="O90" s="2"/>
      <c r="P90" s="2"/>
      <c r="Q90" s="33">
        <f>0+Q84+Q87</f>
        <v>0</v>
      </c>
      <c r="R90" s="9">
        <f>0+R84+R87</f>
        <v>0</v>
      </c>
      <c r="S90" s="69">
        <f>Q90*(1+J90)+R90</f>
        <v>0</v>
      </c>
    </row>
    <row r="91" thickTop="1" thickBot="1" ht="25" customHeight="1">
      <c r="A91" s="10"/>
      <c r="B91" s="70"/>
      <c r="C91" s="70"/>
      <c r="D91" s="70"/>
      <c r="E91" s="71"/>
      <c r="F91" s="70"/>
      <c r="G91" s="72" t="s">
        <v>75</v>
      </c>
      <c r="H91" s="73">
        <f>0+J84+J87</f>
        <v>0</v>
      </c>
      <c r="I91" s="72" t="s">
        <v>76</v>
      </c>
      <c r="J91" s="74">
        <f>0+J90</f>
        <v>0</v>
      </c>
      <c r="K91" s="72" t="s">
        <v>77</v>
      </c>
      <c r="L91" s="75">
        <f>0+L90</f>
        <v>0</v>
      </c>
      <c r="M91" s="13"/>
      <c r="N91" s="2"/>
      <c r="O91" s="2"/>
      <c r="P91" s="2"/>
      <c r="Q91" s="2"/>
    </row>
    <row r="92" ht="40" customHeight="1">
      <c r="A92" s="10"/>
      <c r="B92" s="76" t="s">
        <v>195</v>
      </c>
      <c r="C92" s="1"/>
      <c r="D92" s="1"/>
      <c r="E92" s="1"/>
      <c r="F92" s="1"/>
      <c r="G92" s="1"/>
      <c r="H92" s="43"/>
      <c r="I92" s="1"/>
      <c r="J92" s="43"/>
      <c r="K92" s="1"/>
      <c r="L92" s="1"/>
      <c r="M92" s="13"/>
      <c r="N92" s="2"/>
      <c r="O92" s="2"/>
      <c r="P92" s="2"/>
      <c r="Q92" s="2"/>
    </row>
    <row r="93">
      <c r="A93" s="10"/>
      <c r="B93" s="44">
        <v>6</v>
      </c>
      <c r="C93" s="45" t="s">
        <v>436</v>
      </c>
      <c r="D93" s="45"/>
      <c r="E93" s="45" t="s">
        <v>437</v>
      </c>
      <c r="F93" s="45" t="s">
        <v>7</v>
      </c>
      <c r="G93" s="46" t="s">
        <v>100</v>
      </c>
      <c r="H93" s="47">
        <v>3.843</v>
      </c>
      <c r="I93" s="48">
        <v>0</v>
      </c>
      <c r="J93" s="49">
        <f>ROUND(H93*I93,2)</f>
        <v>0</v>
      </c>
      <c r="K93" s="50">
        <v>0.20999999999999999</v>
      </c>
      <c r="L93" s="51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52" t="s">
        <v>65</v>
      </c>
      <c r="C94" s="1"/>
      <c r="D94" s="1"/>
      <c r="E94" s="53" t="s">
        <v>437</v>
      </c>
      <c r="F94" s="1"/>
      <c r="G94" s="1"/>
      <c r="H94" s="43"/>
      <c r="I94" s="1"/>
      <c r="J94" s="43"/>
      <c r="K94" s="1"/>
      <c r="L94" s="1"/>
      <c r="M94" s="13"/>
      <c r="N94" s="2"/>
      <c r="O94" s="2"/>
      <c r="P94" s="2"/>
      <c r="Q94" s="2"/>
    </row>
    <row r="95" thickBot="1">
      <c r="A95" s="10"/>
      <c r="B95" s="54" t="s">
        <v>67</v>
      </c>
      <c r="C95" s="55"/>
      <c r="D95" s="55"/>
      <c r="E95" s="56" t="s">
        <v>7</v>
      </c>
      <c r="F95" s="55"/>
      <c r="G95" s="55"/>
      <c r="H95" s="57"/>
      <c r="I95" s="55"/>
      <c r="J95" s="57"/>
      <c r="K95" s="55"/>
      <c r="L95" s="55"/>
      <c r="M95" s="13"/>
      <c r="N95" s="2"/>
      <c r="O95" s="2"/>
      <c r="P95" s="2"/>
      <c r="Q95" s="2"/>
    </row>
    <row r="96" thickTop="1">
      <c r="A96" s="10"/>
      <c r="B96" s="44">
        <v>7</v>
      </c>
      <c r="C96" s="45" t="s">
        <v>438</v>
      </c>
      <c r="D96" s="45"/>
      <c r="E96" s="45" t="s">
        <v>439</v>
      </c>
      <c r="F96" s="45" t="s">
        <v>7</v>
      </c>
      <c r="G96" s="46" t="s">
        <v>100</v>
      </c>
      <c r="H96" s="58">
        <v>76.859999999999999</v>
      </c>
      <c r="I96" s="59">
        <v>0</v>
      </c>
      <c r="J96" s="60">
        <f>ROUND(H96*I96,2)</f>
        <v>0</v>
      </c>
      <c r="K96" s="61">
        <v>0.20999999999999999</v>
      </c>
      <c r="L96" s="62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52" t="s">
        <v>65</v>
      </c>
      <c r="C97" s="1"/>
      <c r="D97" s="1"/>
      <c r="E97" s="53" t="s">
        <v>439</v>
      </c>
      <c r="F97" s="1"/>
      <c r="G97" s="1"/>
      <c r="H97" s="43"/>
      <c r="I97" s="1"/>
      <c r="J97" s="43"/>
      <c r="K97" s="1"/>
      <c r="L97" s="1"/>
      <c r="M97" s="13"/>
      <c r="N97" s="2"/>
      <c r="O97" s="2"/>
      <c r="P97" s="2"/>
      <c r="Q97" s="2"/>
    </row>
    <row r="98" thickBot="1">
      <c r="A98" s="10"/>
      <c r="B98" s="54" t="s">
        <v>67</v>
      </c>
      <c r="C98" s="55"/>
      <c r="D98" s="55"/>
      <c r="E98" s="56" t="s">
        <v>7</v>
      </c>
      <c r="F98" s="55"/>
      <c r="G98" s="55"/>
      <c r="H98" s="57"/>
      <c r="I98" s="55"/>
      <c r="J98" s="57"/>
      <c r="K98" s="55"/>
      <c r="L98" s="55"/>
      <c r="M98" s="13"/>
      <c r="N98" s="2"/>
      <c r="O98" s="2"/>
      <c r="P98" s="2"/>
      <c r="Q98" s="2"/>
    </row>
    <row r="99" thickTop="1">
      <c r="A99" s="10"/>
      <c r="B99" s="44">
        <v>19</v>
      </c>
      <c r="C99" s="45" t="s">
        <v>534</v>
      </c>
      <c r="D99" s="45"/>
      <c r="E99" s="45" t="s">
        <v>197</v>
      </c>
      <c r="F99" s="45" t="s">
        <v>7</v>
      </c>
      <c r="G99" s="46" t="s">
        <v>100</v>
      </c>
      <c r="H99" s="58">
        <v>3.843</v>
      </c>
      <c r="I99" s="59">
        <v>0</v>
      </c>
      <c r="J99" s="60">
        <f>ROUND(H99*I99,2)</f>
        <v>0</v>
      </c>
      <c r="K99" s="61">
        <v>0.20999999999999999</v>
      </c>
      <c r="L99" s="62">
        <f>ROUND(J99*1.21,2)</f>
        <v>0</v>
      </c>
      <c r="M99" s="13"/>
      <c r="N99" s="2"/>
      <c r="O99" s="2"/>
      <c r="P99" s="2"/>
      <c r="Q99" s="33">
        <f>IF(ISNUMBER(K99),IF(H99&gt;0,IF(I99&gt;0,J99,0),0),0)</f>
        <v>0</v>
      </c>
      <c r="R99" s="9">
        <f>IF(ISNUMBER(K99)=FALSE,J99,0)</f>
        <v>0</v>
      </c>
    </row>
    <row r="100">
      <c r="A100" s="10"/>
      <c r="B100" s="52" t="s">
        <v>65</v>
      </c>
      <c r="C100" s="1"/>
      <c r="D100" s="1"/>
      <c r="E100" s="53" t="s">
        <v>198</v>
      </c>
      <c r="F100" s="1"/>
      <c r="G100" s="1"/>
      <c r="H100" s="43"/>
      <c r="I100" s="1"/>
      <c r="J100" s="43"/>
      <c r="K100" s="1"/>
      <c r="L100" s="1"/>
      <c r="M100" s="13"/>
      <c r="N100" s="2"/>
      <c r="O100" s="2"/>
      <c r="P100" s="2"/>
      <c r="Q100" s="2"/>
    </row>
    <row r="101" thickBot="1">
      <c r="A101" s="10"/>
      <c r="B101" s="54" t="s">
        <v>67</v>
      </c>
      <c r="C101" s="55"/>
      <c r="D101" s="55"/>
      <c r="E101" s="56" t="s">
        <v>7</v>
      </c>
      <c r="F101" s="55"/>
      <c r="G101" s="55"/>
      <c r="H101" s="57"/>
      <c r="I101" s="55"/>
      <c r="J101" s="57"/>
      <c r="K101" s="55"/>
      <c r="L101" s="55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3">
        <v>997</v>
      </c>
      <c r="D102" s="1"/>
      <c r="E102" s="64" t="s">
        <v>43</v>
      </c>
      <c r="F102" s="1"/>
      <c r="G102" s="65" t="s">
        <v>72</v>
      </c>
      <c r="H102" s="66">
        <f>J93+J96+J99</f>
        <v>0</v>
      </c>
      <c r="I102" s="65" t="s">
        <v>73</v>
      </c>
      <c r="J102" s="67">
        <f>(L102-H102)</f>
        <v>0</v>
      </c>
      <c r="K102" s="65" t="s">
        <v>74</v>
      </c>
      <c r="L102" s="68">
        <f>ROUND((J93+J96+J99)*1.21,2)</f>
        <v>0</v>
      </c>
      <c r="M102" s="13"/>
      <c r="N102" s="2"/>
      <c r="O102" s="2"/>
      <c r="P102" s="2"/>
      <c r="Q102" s="33">
        <f>0+Q93+Q96+Q99</f>
        <v>0</v>
      </c>
      <c r="R102" s="9">
        <f>0+R93+R96+R99</f>
        <v>0</v>
      </c>
      <c r="S102" s="69">
        <f>Q102*(1+J102)+R102</f>
        <v>0</v>
      </c>
    </row>
    <row r="103" thickTop="1" thickBot="1" ht="25" customHeight="1">
      <c r="A103" s="10"/>
      <c r="B103" s="70"/>
      <c r="C103" s="70"/>
      <c r="D103" s="70"/>
      <c r="E103" s="71"/>
      <c r="F103" s="70"/>
      <c r="G103" s="72" t="s">
        <v>75</v>
      </c>
      <c r="H103" s="73">
        <f>0+J93+J96+J99</f>
        <v>0</v>
      </c>
      <c r="I103" s="72" t="s">
        <v>76</v>
      </c>
      <c r="J103" s="74">
        <f>0+J102</f>
        <v>0</v>
      </c>
      <c r="K103" s="72" t="s">
        <v>77</v>
      </c>
      <c r="L103" s="75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76" t="s">
        <v>208</v>
      </c>
      <c r="C104" s="1"/>
      <c r="D104" s="1"/>
      <c r="E104" s="1"/>
      <c r="F104" s="1"/>
      <c r="G104" s="1"/>
      <c r="H104" s="43"/>
      <c r="I104" s="1"/>
      <c r="J104" s="43"/>
      <c r="K104" s="1"/>
      <c r="L104" s="1"/>
      <c r="M104" s="13"/>
      <c r="N104" s="2"/>
      <c r="O104" s="2"/>
      <c r="P104" s="2"/>
      <c r="Q104" s="2"/>
    </row>
    <row r="105">
      <c r="A105" s="10"/>
      <c r="B105" s="44">
        <v>31</v>
      </c>
      <c r="C105" s="45" t="s">
        <v>443</v>
      </c>
      <c r="D105" s="45"/>
      <c r="E105" s="45" t="s">
        <v>444</v>
      </c>
      <c r="F105" s="45" t="s">
        <v>7</v>
      </c>
      <c r="G105" s="46" t="s">
        <v>100</v>
      </c>
      <c r="H105" s="47">
        <v>11.253</v>
      </c>
      <c r="I105" s="48">
        <v>0</v>
      </c>
      <c r="J105" s="49">
        <f>ROUND(H105*I105,2)</f>
        <v>0</v>
      </c>
      <c r="K105" s="50">
        <v>0.20999999999999999</v>
      </c>
      <c r="L105" s="51">
        <f>ROUND(J105*1.21,2)</f>
        <v>0</v>
      </c>
      <c r="M105" s="13"/>
      <c r="N105" s="2"/>
      <c r="O105" s="2"/>
      <c r="P105" s="2"/>
      <c r="Q105" s="33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2" t="s">
        <v>65</v>
      </c>
      <c r="C106" s="1"/>
      <c r="D106" s="1"/>
      <c r="E106" s="53" t="s">
        <v>445</v>
      </c>
      <c r="F106" s="1"/>
      <c r="G106" s="1"/>
      <c r="H106" s="43"/>
      <c r="I106" s="1"/>
      <c r="J106" s="43"/>
      <c r="K106" s="1"/>
      <c r="L106" s="1"/>
      <c r="M106" s="13"/>
      <c r="N106" s="2"/>
      <c r="O106" s="2"/>
      <c r="P106" s="2"/>
      <c r="Q106" s="2"/>
    </row>
    <row r="107" thickBot="1">
      <c r="A107" s="10"/>
      <c r="B107" s="54" t="s">
        <v>67</v>
      </c>
      <c r="C107" s="55"/>
      <c r="D107" s="55"/>
      <c r="E107" s="56" t="s">
        <v>7</v>
      </c>
      <c r="F107" s="55"/>
      <c r="G107" s="55"/>
      <c r="H107" s="57"/>
      <c r="I107" s="55"/>
      <c r="J107" s="57"/>
      <c r="K107" s="55"/>
      <c r="L107" s="55"/>
      <c r="M107" s="13"/>
      <c r="N107" s="2"/>
      <c r="O107" s="2"/>
      <c r="P107" s="2"/>
      <c r="Q107" s="2"/>
    </row>
    <row r="108" thickTop="1" thickBot="1" ht="25" customHeight="1">
      <c r="A108" s="10"/>
      <c r="B108" s="1"/>
      <c r="C108" s="63">
        <v>998</v>
      </c>
      <c r="D108" s="1"/>
      <c r="E108" s="64" t="s">
        <v>44</v>
      </c>
      <c r="F108" s="1"/>
      <c r="G108" s="65" t="s">
        <v>72</v>
      </c>
      <c r="H108" s="66">
        <f>0+J105</f>
        <v>0</v>
      </c>
      <c r="I108" s="65" t="s">
        <v>73</v>
      </c>
      <c r="J108" s="67">
        <f>(L108-H108)</f>
        <v>0</v>
      </c>
      <c r="K108" s="65" t="s">
        <v>74</v>
      </c>
      <c r="L108" s="68">
        <f>ROUND((0+J105)*1.21,2)</f>
        <v>0</v>
      </c>
      <c r="M108" s="13"/>
      <c r="N108" s="2"/>
      <c r="O108" s="2"/>
      <c r="P108" s="2"/>
      <c r="Q108" s="33">
        <f>0+Q105</f>
        <v>0</v>
      </c>
      <c r="R108" s="9">
        <f>0+R105</f>
        <v>0</v>
      </c>
      <c r="S108" s="69">
        <f>Q108*(1+J108)+R108</f>
        <v>0</v>
      </c>
    </row>
    <row r="109" thickTop="1" thickBot="1" ht="25" customHeight="1">
      <c r="A109" s="10"/>
      <c r="B109" s="70"/>
      <c r="C109" s="70"/>
      <c r="D109" s="70"/>
      <c r="E109" s="71"/>
      <c r="F109" s="70"/>
      <c r="G109" s="72" t="s">
        <v>75</v>
      </c>
      <c r="H109" s="73">
        <f>0+J105</f>
        <v>0</v>
      </c>
      <c r="I109" s="72" t="s">
        <v>76</v>
      </c>
      <c r="J109" s="74">
        <f>0+J108</f>
        <v>0</v>
      </c>
      <c r="K109" s="72" t="s">
        <v>77</v>
      </c>
      <c r="L109" s="75">
        <f>0+L108</f>
        <v>0</v>
      </c>
      <c r="M109" s="13"/>
      <c r="N109" s="2"/>
      <c r="O109" s="2"/>
      <c r="P109" s="2"/>
      <c r="Q109" s="2"/>
    </row>
    <row r="110" ht="40" customHeight="1">
      <c r="A110" s="10"/>
      <c r="B110" s="76" t="s">
        <v>212</v>
      </c>
      <c r="C110" s="1"/>
      <c r="D110" s="1"/>
      <c r="E110" s="1"/>
      <c r="F110" s="1"/>
      <c r="G110" s="1"/>
      <c r="H110" s="43"/>
      <c r="I110" s="1"/>
      <c r="J110" s="43"/>
      <c r="K110" s="1"/>
      <c r="L110" s="1"/>
      <c r="M110" s="13"/>
      <c r="N110" s="2"/>
      <c r="O110" s="2"/>
      <c r="P110" s="2"/>
      <c r="Q110" s="2"/>
    </row>
    <row r="111">
      <c r="A111" s="10"/>
      <c r="B111" s="44">
        <v>9</v>
      </c>
      <c r="C111" s="45" t="s">
        <v>213</v>
      </c>
      <c r="D111" s="45"/>
      <c r="E111" s="45" t="s">
        <v>214</v>
      </c>
      <c r="F111" s="45" t="s">
        <v>7</v>
      </c>
      <c r="G111" s="46" t="s">
        <v>215</v>
      </c>
      <c r="H111" s="47">
        <v>1</v>
      </c>
      <c r="I111" s="48">
        <v>0</v>
      </c>
      <c r="J111" s="49">
        <f>ROUND(H111*I111,2)</f>
        <v>0</v>
      </c>
      <c r="K111" s="50">
        <v>0.20999999999999999</v>
      </c>
      <c r="L111" s="51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2" t="s">
        <v>65</v>
      </c>
      <c r="C112" s="1"/>
      <c r="D112" s="1"/>
      <c r="E112" s="53" t="s">
        <v>214</v>
      </c>
      <c r="F112" s="1"/>
      <c r="G112" s="1"/>
      <c r="H112" s="43"/>
      <c r="I112" s="1"/>
      <c r="J112" s="43"/>
      <c r="K112" s="1"/>
      <c r="L112" s="1"/>
      <c r="M112" s="13"/>
      <c r="N112" s="2"/>
      <c r="O112" s="2"/>
      <c r="P112" s="2"/>
      <c r="Q112" s="2"/>
    </row>
    <row r="113" thickBot="1">
      <c r="A113" s="10"/>
      <c r="B113" s="54" t="s">
        <v>67</v>
      </c>
      <c r="C113" s="55"/>
      <c r="D113" s="55"/>
      <c r="E113" s="56" t="s">
        <v>7</v>
      </c>
      <c r="F113" s="55"/>
      <c r="G113" s="55"/>
      <c r="H113" s="57"/>
      <c r="I113" s="55"/>
      <c r="J113" s="57"/>
      <c r="K113" s="55"/>
      <c r="L113" s="55"/>
      <c r="M113" s="13"/>
      <c r="N113" s="2"/>
      <c r="O113" s="2"/>
      <c r="P113" s="2"/>
      <c r="Q113" s="2"/>
    </row>
    <row r="114" thickTop="1">
      <c r="A114" s="10"/>
      <c r="B114" s="44">
        <v>10</v>
      </c>
      <c r="C114" s="45" t="s">
        <v>216</v>
      </c>
      <c r="D114" s="45"/>
      <c r="E114" s="45" t="s">
        <v>217</v>
      </c>
      <c r="F114" s="45" t="s">
        <v>7</v>
      </c>
      <c r="G114" s="46" t="s">
        <v>218</v>
      </c>
      <c r="H114" s="58">
        <v>1</v>
      </c>
      <c r="I114" s="59">
        <v>0</v>
      </c>
      <c r="J114" s="60">
        <f>ROUND(H114*I114,2)</f>
        <v>0</v>
      </c>
      <c r="K114" s="61">
        <v>0.20999999999999999</v>
      </c>
      <c r="L114" s="62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52" t="s">
        <v>65</v>
      </c>
      <c r="C115" s="1"/>
      <c r="D115" s="1"/>
      <c r="E115" s="53" t="s">
        <v>219</v>
      </c>
      <c r="F115" s="1"/>
      <c r="G115" s="1"/>
      <c r="H115" s="43"/>
      <c r="I115" s="1"/>
      <c r="J115" s="43"/>
      <c r="K115" s="1"/>
      <c r="L115" s="1"/>
      <c r="M115" s="13"/>
      <c r="N115" s="2"/>
      <c r="O115" s="2"/>
      <c r="P115" s="2"/>
      <c r="Q115" s="2"/>
    </row>
    <row r="116" thickBot="1">
      <c r="A116" s="10"/>
      <c r="B116" s="54" t="s">
        <v>67</v>
      </c>
      <c r="C116" s="55"/>
      <c r="D116" s="55"/>
      <c r="E116" s="56" t="s">
        <v>7</v>
      </c>
      <c r="F116" s="55"/>
      <c r="G116" s="55"/>
      <c r="H116" s="57"/>
      <c r="I116" s="55"/>
      <c r="J116" s="57"/>
      <c r="K116" s="55"/>
      <c r="L116" s="55"/>
      <c r="M116" s="13"/>
      <c r="N116" s="2"/>
      <c r="O116" s="2"/>
      <c r="P116" s="2"/>
      <c r="Q116" s="2"/>
    </row>
    <row r="117" thickTop="1">
      <c r="A117" s="10"/>
      <c r="B117" s="44">
        <v>11</v>
      </c>
      <c r="C117" s="45" t="s">
        <v>220</v>
      </c>
      <c r="D117" s="45"/>
      <c r="E117" s="45" t="s">
        <v>221</v>
      </c>
      <c r="F117" s="45" t="s">
        <v>7</v>
      </c>
      <c r="G117" s="46" t="s">
        <v>215</v>
      </c>
      <c r="H117" s="58">
        <v>1</v>
      </c>
      <c r="I117" s="59">
        <v>0</v>
      </c>
      <c r="J117" s="60">
        <f>ROUND(H117*I117,2)</f>
        <v>0</v>
      </c>
      <c r="K117" s="61">
        <v>0.20999999999999999</v>
      </c>
      <c r="L117" s="62">
        <f>ROUND(J117*1.21,2)</f>
        <v>0</v>
      </c>
      <c r="M117" s="13"/>
      <c r="N117" s="2"/>
      <c r="O117" s="2"/>
      <c r="P117" s="2"/>
      <c r="Q117" s="33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2" t="s">
        <v>65</v>
      </c>
      <c r="C118" s="1"/>
      <c r="D118" s="1"/>
      <c r="E118" s="53" t="s">
        <v>221</v>
      </c>
      <c r="F118" s="1"/>
      <c r="G118" s="1"/>
      <c r="H118" s="43"/>
      <c r="I118" s="1"/>
      <c r="J118" s="43"/>
      <c r="K118" s="1"/>
      <c r="L118" s="1"/>
      <c r="M118" s="13"/>
      <c r="N118" s="2"/>
      <c r="O118" s="2"/>
      <c r="P118" s="2"/>
      <c r="Q118" s="2"/>
    </row>
    <row r="119" thickBot="1">
      <c r="A119" s="10"/>
      <c r="B119" s="54" t="s">
        <v>67</v>
      </c>
      <c r="C119" s="55"/>
      <c r="D119" s="55"/>
      <c r="E119" s="56" t="s">
        <v>7</v>
      </c>
      <c r="F119" s="55"/>
      <c r="G119" s="55"/>
      <c r="H119" s="57"/>
      <c r="I119" s="55"/>
      <c r="J119" s="57"/>
      <c r="K119" s="55"/>
      <c r="L119" s="55"/>
      <c r="M119" s="13"/>
      <c r="N119" s="2"/>
      <c r="O119" s="2"/>
      <c r="P119" s="2"/>
      <c r="Q119" s="2"/>
    </row>
    <row r="120" thickTop="1">
      <c r="A120" s="10"/>
      <c r="B120" s="44">
        <v>12</v>
      </c>
      <c r="C120" s="45" t="s">
        <v>222</v>
      </c>
      <c r="D120" s="45"/>
      <c r="E120" s="45" t="s">
        <v>223</v>
      </c>
      <c r="F120" s="45" t="s">
        <v>7</v>
      </c>
      <c r="G120" s="46" t="s">
        <v>218</v>
      </c>
      <c r="H120" s="58">
        <v>1</v>
      </c>
      <c r="I120" s="59">
        <v>0</v>
      </c>
      <c r="J120" s="60">
        <f>ROUND(H120*I120,2)</f>
        <v>0</v>
      </c>
      <c r="K120" s="61">
        <v>0.20999999999999999</v>
      </c>
      <c r="L120" s="62">
        <f>ROUND(J120*1.21,2)</f>
        <v>0</v>
      </c>
      <c r="M120" s="13"/>
      <c r="N120" s="2"/>
      <c r="O120" s="2"/>
      <c r="P120" s="2"/>
      <c r="Q120" s="33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2" t="s">
        <v>65</v>
      </c>
      <c r="C121" s="1"/>
      <c r="D121" s="1"/>
      <c r="E121" s="53" t="s">
        <v>223</v>
      </c>
      <c r="F121" s="1"/>
      <c r="G121" s="1"/>
      <c r="H121" s="43"/>
      <c r="I121" s="1"/>
      <c r="J121" s="43"/>
      <c r="K121" s="1"/>
      <c r="L121" s="1"/>
      <c r="M121" s="13"/>
      <c r="N121" s="2"/>
      <c r="O121" s="2"/>
      <c r="P121" s="2"/>
      <c r="Q121" s="2"/>
    </row>
    <row r="122" thickBot="1">
      <c r="A122" s="10"/>
      <c r="B122" s="54" t="s">
        <v>67</v>
      </c>
      <c r="C122" s="55"/>
      <c r="D122" s="55"/>
      <c r="E122" s="56" t="s">
        <v>7</v>
      </c>
      <c r="F122" s="55"/>
      <c r="G122" s="55"/>
      <c r="H122" s="57"/>
      <c r="I122" s="55"/>
      <c r="J122" s="57"/>
      <c r="K122" s="55"/>
      <c r="L122" s="55"/>
      <c r="M122" s="13"/>
      <c r="N122" s="2"/>
      <c r="O122" s="2"/>
      <c r="P122" s="2"/>
      <c r="Q122" s="2"/>
    </row>
    <row r="123" thickTop="1" thickBot="1" ht="25" customHeight="1">
      <c r="A123" s="10"/>
      <c r="B123" s="1"/>
      <c r="C123" s="63" t="s">
        <v>45</v>
      </c>
      <c r="D123" s="1"/>
      <c r="E123" s="64" t="s">
        <v>46</v>
      </c>
      <c r="F123" s="1"/>
      <c r="G123" s="65" t="s">
        <v>72</v>
      </c>
      <c r="H123" s="66">
        <f>J111+J114+J117+J120</f>
        <v>0</v>
      </c>
      <c r="I123" s="65" t="s">
        <v>73</v>
      </c>
      <c r="J123" s="67">
        <f>(L123-H123)</f>
        <v>0</v>
      </c>
      <c r="K123" s="65" t="s">
        <v>74</v>
      </c>
      <c r="L123" s="68">
        <f>ROUND((J111+J114+J117+J120)*1.21,2)</f>
        <v>0</v>
      </c>
      <c r="M123" s="13"/>
      <c r="N123" s="2"/>
      <c r="O123" s="2"/>
      <c r="P123" s="2"/>
      <c r="Q123" s="33">
        <f>0+Q111+Q114+Q117+Q120</f>
        <v>0</v>
      </c>
      <c r="R123" s="9">
        <f>0+R111+R114+R117+R120</f>
        <v>0</v>
      </c>
      <c r="S123" s="69">
        <f>Q123*(1+J123)+R123</f>
        <v>0</v>
      </c>
    </row>
    <row r="124" thickTop="1" thickBot="1" ht="25" customHeight="1">
      <c r="A124" s="10"/>
      <c r="B124" s="70"/>
      <c r="C124" s="70"/>
      <c r="D124" s="70"/>
      <c r="E124" s="71"/>
      <c r="F124" s="70"/>
      <c r="G124" s="72" t="s">
        <v>75</v>
      </c>
      <c r="H124" s="73">
        <f>0+J111+J114+J117+J120</f>
        <v>0</v>
      </c>
      <c r="I124" s="72" t="s">
        <v>76</v>
      </c>
      <c r="J124" s="74">
        <f>0+J123</f>
        <v>0</v>
      </c>
      <c r="K124" s="72" t="s">
        <v>77</v>
      </c>
      <c r="L124" s="75">
        <f>0+L123</f>
        <v>0</v>
      </c>
      <c r="M124" s="13"/>
      <c r="N124" s="2"/>
      <c r="O124" s="2"/>
      <c r="P124" s="2"/>
      <c r="Q124" s="2"/>
    </row>
    <row r="125" ht="40" customHeight="1">
      <c r="A125" s="10"/>
      <c r="B125" s="76" t="s">
        <v>224</v>
      </c>
      <c r="C125" s="1"/>
      <c r="D125" s="1"/>
      <c r="E125" s="1"/>
      <c r="F125" s="1"/>
      <c r="G125" s="1"/>
      <c r="H125" s="43"/>
      <c r="I125" s="1"/>
      <c r="J125" s="43"/>
      <c r="K125" s="1"/>
      <c r="L125" s="1"/>
      <c r="M125" s="13"/>
      <c r="N125" s="2"/>
      <c r="O125" s="2"/>
      <c r="P125" s="2"/>
      <c r="Q125" s="2"/>
    </row>
    <row r="126">
      <c r="A126" s="10"/>
      <c r="B126" s="44">
        <v>13</v>
      </c>
      <c r="C126" s="45" t="s">
        <v>225</v>
      </c>
      <c r="D126" s="45"/>
      <c r="E126" s="45" t="s">
        <v>226</v>
      </c>
      <c r="F126" s="45" t="s">
        <v>7</v>
      </c>
      <c r="G126" s="46" t="s">
        <v>218</v>
      </c>
      <c r="H126" s="47">
        <v>1</v>
      </c>
      <c r="I126" s="48">
        <v>0</v>
      </c>
      <c r="J126" s="49">
        <f>ROUND(H126*I126,2)</f>
        <v>0</v>
      </c>
      <c r="K126" s="50">
        <v>0.20999999999999999</v>
      </c>
      <c r="L126" s="51">
        <f>ROUND(J126*1.21,2)</f>
        <v>0</v>
      </c>
      <c r="M126" s="13"/>
      <c r="N126" s="2"/>
      <c r="O126" s="2"/>
      <c r="P126" s="2"/>
      <c r="Q126" s="33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2" t="s">
        <v>65</v>
      </c>
      <c r="C127" s="1"/>
      <c r="D127" s="1"/>
      <c r="E127" s="53" t="s">
        <v>226</v>
      </c>
      <c r="F127" s="1"/>
      <c r="G127" s="1"/>
      <c r="H127" s="43"/>
      <c r="I127" s="1"/>
      <c r="J127" s="43"/>
      <c r="K127" s="1"/>
      <c r="L127" s="1"/>
      <c r="M127" s="13"/>
      <c r="N127" s="2"/>
      <c r="O127" s="2"/>
      <c r="P127" s="2"/>
      <c r="Q127" s="2"/>
    </row>
    <row r="128" thickBot="1">
      <c r="A128" s="10"/>
      <c r="B128" s="54" t="s">
        <v>67</v>
      </c>
      <c r="C128" s="55"/>
      <c r="D128" s="55"/>
      <c r="E128" s="56" t="s">
        <v>7</v>
      </c>
      <c r="F128" s="55"/>
      <c r="G128" s="55"/>
      <c r="H128" s="57"/>
      <c r="I128" s="55"/>
      <c r="J128" s="57"/>
      <c r="K128" s="55"/>
      <c r="L128" s="55"/>
      <c r="M128" s="13"/>
      <c r="N128" s="2"/>
      <c r="O128" s="2"/>
      <c r="P128" s="2"/>
      <c r="Q128" s="2"/>
    </row>
    <row r="129" thickTop="1">
      <c r="A129" s="10"/>
      <c r="B129" s="44">
        <v>32</v>
      </c>
      <c r="C129" s="45" t="s">
        <v>227</v>
      </c>
      <c r="D129" s="45"/>
      <c r="E129" s="45" t="s">
        <v>228</v>
      </c>
      <c r="F129" s="45" t="s">
        <v>7</v>
      </c>
      <c r="G129" s="46" t="s">
        <v>218</v>
      </c>
      <c r="H129" s="58">
        <v>1</v>
      </c>
      <c r="I129" s="59">
        <v>0</v>
      </c>
      <c r="J129" s="60">
        <f>ROUND(H129*I129,2)</f>
        <v>0</v>
      </c>
      <c r="K129" s="61">
        <v>0.20999999999999999</v>
      </c>
      <c r="L129" s="62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52" t="s">
        <v>65</v>
      </c>
      <c r="C130" s="1"/>
      <c r="D130" s="1"/>
      <c r="E130" s="53" t="s">
        <v>228</v>
      </c>
      <c r="F130" s="1"/>
      <c r="G130" s="1"/>
      <c r="H130" s="43"/>
      <c r="I130" s="1"/>
      <c r="J130" s="43"/>
      <c r="K130" s="1"/>
      <c r="L130" s="1"/>
      <c r="M130" s="13"/>
      <c r="N130" s="2"/>
      <c r="O130" s="2"/>
      <c r="P130" s="2"/>
      <c r="Q130" s="2"/>
    </row>
    <row r="131" thickBot="1">
      <c r="A131" s="10"/>
      <c r="B131" s="54" t="s">
        <v>67</v>
      </c>
      <c r="C131" s="55"/>
      <c r="D131" s="55"/>
      <c r="E131" s="56" t="s">
        <v>7</v>
      </c>
      <c r="F131" s="55"/>
      <c r="G131" s="55"/>
      <c r="H131" s="57"/>
      <c r="I131" s="55"/>
      <c r="J131" s="57"/>
      <c r="K131" s="55"/>
      <c r="L131" s="55"/>
      <c r="M131" s="13"/>
      <c r="N131" s="2"/>
      <c r="O131" s="2"/>
      <c r="P131" s="2"/>
      <c r="Q131" s="2"/>
    </row>
    <row r="132" thickTop="1" thickBot="1" ht="25" customHeight="1">
      <c r="A132" s="10"/>
      <c r="B132" s="1"/>
      <c r="C132" s="63" t="s">
        <v>47</v>
      </c>
      <c r="D132" s="1"/>
      <c r="E132" s="64" t="s">
        <v>48</v>
      </c>
      <c r="F132" s="1"/>
      <c r="G132" s="65" t="s">
        <v>72</v>
      </c>
      <c r="H132" s="66">
        <f>J126+J129</f>
        <v>0</v>
      </c>
      <c r="I132" s="65" t="s">
        <v>73</v>
      </c>
      <c r="J132" s="67">
        <f>(L132-H132)</f>
        <v>0</v>
      </c>
      <c r="K132" s="65" t="s">
        <v>74</v>
      </c>
      <c r="L132" s="68">
        <f>ROUND((J126+J129)*1.21,2)</f>
        <v>0</v>
      </c>
      <c r="M132" s="13"/>
      <c r="N132" s="2"/>
      <c r="O132" s="2"/>
      <c r="P132" s="2"/>
      <c r="Q132" s="33">
        <f>0+Q126+Q129</f>
        <v>0</v>
      </c>
      <c r="R132" s="9">
        <f>0+R126+R129</f>
        <v>0</v>
      </c>
      <c r="S132" s="69">
        <f>Q132*(1+J132)+R132</f>
        <v>0</v>
      </c>
    </row>
    <row r="133" thickTop="1" thickBot="1" ht="25" customHeight="1">
      <c r="A133" s="10"/>
      <c r="B133" s="70"/>
      <c r="C133" s="70"/>
      <c r="D133" s="70"/>
      <c r="E133" s="71"/>
      <c r="F133" s="70"/>
      <c r="G133" s="72" t="s">
        <v>75</v>
      </c>
      <c r="H133" s="73">
        <f>0+J126+J129</f>
        <v>0</v>
      </c>
      <c r="I133" s="72" t="s">
        <v>76</v>
      </c>
      <c r="J133" s="74">
        <f>0+J132</f>
        <v>0</v>
      </c>
      <c r="K133" s="72" t="s">
        <v>77</v>
      </c>
      <c r="L133" s="75">
        <f>0+L132</f>
        <v>0</v>
      </c>
      <c r="M133" s="13"/>
      <c r="N133" s="2"/>
      <c r="O133" s="2"/>
      <c r="P133" s="2"/>
      <c r="Q133" s="2"/>
    </row>
    <row r="134" ht="40" customHeight="1">
      <c r="A134" s="10"/>
      <c r="B134" s="76" t="s">
        <v>229</v>
      </c>
      <c r="C134" s="1"/>
      <c r="D134" s="1"/>
      <c r="E134" s="1"/>
      <c r="F134" s="1"/>
      <c r="G134" s="1"/>
      <c r="H134" s="43"/>
      <c r="I134" s="1"/>
      <c r="J134" s="43"/>
      <c r="K134" s="1"/>
      <c r="L134" s="1"/>
      <c r="M134" s="13"/>
      <c r="N134" s="2"/>
      <c r="O134" s="2"/>
      <c r="P134" s="2"/>
      <c r="Q134" s="2"/>
    </row>
    <row r="135">
      <c r="A135" s="10"/>
      <c r="B135" s="44">
        <v>14</v>
      </c>
      <c r="C135" s="45" t="s">
        <v>230</v>
      </c>
      <c r="D135" s="45"/>
      <c r="E135" s="45" t="s">
        <v>231</v>
      </c>
      <c r="F135" s="45" t="s">
        <v>7</v>
      </c>
      <c r="G135" s="46" t="s">
        <v>215</v>
      </c>
      <c r="H135" s="47">
        <v>1</v>
      </c>
      <c r="I135" s="48">
        <v>0</v>
      </c>
      <c r="J135" s="49">
        <f>ROUND(H135*I135,2)</f>
        <v>0</v>
      </c>
      <c r="K135" s="50">
        <v>0.20999999999999999</v>
      </c>
      <c r="L135" s="51">
        <f>ROUND(J135*1.21,2)</f>
        <v>0</v>
      </c>
      <c r="M135" s="13"/>
      <c r="N135" s="2"/>
      <c r="O135" s="2"/>
      <c r="P135" s="2"/>
      <c r="Q135" s="33">
        <f>IF(ISNUMBER(K135),IF(H135&gt;0,IF(I135&gt;0,J135,0),0),0)</f>
        <v>0</v>
      </c>
      <c r="R135" s="9">
        <f>IF(ISNUMBER(K135)=FALSE,J135,0)</f>
        <v>0</v>
      </c>
    </row>
    <row r="136">
      <c r="A136" s="10"/>
      <c r="B136" s="52" t="s">
        <v>65</v>
      </c>
      <c r="C136" s="1"/>
      <c r="D136" s="1"/>
      <c r="E136" s="53" t="s">
        <v>231</v>
      </c>
      <c r="F136" s="1"/>
      <c r="G136" s="1"/>
      <c r="H136" s="43"/>
      <c r="I136" s="1"/>
      <c r="J136" s="43"/>
      <c r="K136" s="1"/>
      <c r="L136" s="1"/>
      <c r="M136" s="13"/>
      <c r="N136" s="2"/>
      <c r="O136" s="2"/>
      <c r="P136" s="2"/>
      <c r="Q136" s="2"/>
    </row>
    <row r="137" thickBot="1">
      <c r="A137" s="10"/>
      <c r="B137" s="54" t="s">
        <v>67</v>
      </c>
      <c r="C137" s="55"/>
      <c r="D137" s="55"/>
      <c r="E137" s="56" t="s">
        <v>7</v>
      </c>
      <c r="F137" s="55"/>
      <c r="G137" s="55"/>
      <c r="H137" s="57"/>
      <c r="I137" s="55"/>
      <c r="J137" s="57"/>
      <c r="K137" s="55"/>
      <c r="L137" s="55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3" t="s">
        <v>49</v>
      </c>
      <c r="D138" s="1"/>
      <c r="E138" s="64" t="s">
        <v>50</v>
      </c>
      <c r="F138" s="1"/>
      <c r="G138" s="65" t="s">
        <v>72</v>
      </c>
      <c r="H138" s="66">
        <f>0+J135</f>
        <v>0</v>
      </c>
      <c r="I138" s="65" t="s">
        <v>73</v>
      </c>
      <c r="J138" s="67">
        <f>(L138-H138)</f>
        <v>0</v>
      </c>
      <c r="K138" s="65" t="s">
        <v>74</v>
      </c>
      <c r="L138" s="68">
        <f>ROUND((0+J135)*1.21,2)</f>
        <v>0</v>
      </c>
      <c r="M138" s="13"/>
      <c r="N138" s="2"/>
      <c r="O138" s="2"/>
      <c r="P138" s="2"/>
      <c r="Q138" s="33">
        <f>0+Q135</f>
        <v>0</v>
      </c>
      <c r="R138" s="9">
        <f>0+R135</f>
        <v>0</v>
      </c>
      <c r="S138" s="69">
        <f>Q138*(1+J138)+R138</f>
        <v>0</v>
      </c>
    </row>
    <row r="139" thickTop="1" thickBot="1" ht="25" customHeight="1">
      <c r="A139" s="10"/>
      <c r="B139" s="70"/>
      <c r="C139" s="70"/>
      <c r="D139" s="70"/>
      <c r="E139" s="71"/>
      <c r="F139" s="70"/>
      <c r="G139" s="72" t="s">
        <v>75</v>
      </c>
      <c r="H139" s="73">
        <f>0+J135</f>
        <v>0</v>
      </c>
      <c r="I139" s="72" t="s">
        <v>76</v>
      </c>
      <c r="J139" s="74">
        <f>0+J138</f>
        <v>0</v>
      </c>
      <c r="K139" s="72" t="s">
        <v>77</v>
      </c>
      <c r="L139" s="75">
        <f>0+L138</f>
        <v>0</v>
      </c>
      <c r="M139" s="13"/>
      <c r="N139" s="2"/>
      <c r="O139" s="2"/>
      <c r="P139" s="2"/>
      <c r="Q139" s="2"/>
    </row>
    <row r="140" ht="40" customHeight="1">
      <c r="A140" s="10"/>
      <c r="B140" s="76" t="s">
        <v>232</v>
      </c>
      <c r="C140" s="1"/>
      <c r="D140" s="1"/>
      <c r="E140" s="1"/>
      <c r="F140" s="1"/>
      <c r="G140" s="1"/>
      <c r="H140" s="43"/>
      <c r="I140" s="1"/>
      <c r="J140" s="43"/>
      <c r="K140" s="1"/>
      <c r="L140" s="1"/>
      <c r="M140" s="13"/>
      <c r="N140" s="2"/>
      <c r="O140" s="2"/>
      <c r="P140" s="2"/>
      <c r="Q140" s="2"/>
    </row>
    <row r="141">
      <c r="A141" s="10"/>
      <c r="B141" s="44">
        <v>33</v>
      </c>
      <c r="C141" s="45" t="s">
        <v>233</v>
      </c>
      <c r="D141" s="45"/>
      <c r="E141" s="45" t="s">
        <v>234</v>
      </c>
      <c r="F141" s="45" t="s">
        <v>7</v>
      </c>
      <c r="G141" s="46" t="s">
        <v>218</v>
      </c>
      <c r="H141" s="47">
        <v>1</v>
      </c>
      <c r="I141" s="48">
        <v>0</v>
      </c>
      <c r="J141" s="49">
        <f>ROUND(H141*I141,2)</f>
        <v>0</v>
      </c>
      <c r="K141" s="50">
        <v>0.20999999999999999</v>
      </c>
      <c r="L141" s="51">
        <f>ROUND(J141*1.21,2)</f>
        <v>0</v>
      </c>
      <c r="M141" s="13"/>
      <c r="N141" s="2"/>
      <c r="O141" s="2"/>
      <c r="P141" s="2"/>
      <c r="Q141" s="33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52" t="s">
        <v>65</v>
      </c>
      <c r="C142" s="1"/>
      <c r="D142" s="1"/>
      <c r="E142" s="53" t="s">
        <v>234</v>
      </c>
      <c r="F142" s="1"/>
      <c r="G142" s="1"/>
      <c r="H142" s="43"/>
      <c r="I142" s="1"/>
      <c r="J142" s="43"/>
      <c r="K142" s="1"/>
      <c r="L142" s="1"/>
      <c r="M142" s="13"/>
      <c r="N142" s="2"/>
      <c r="O142" s="2"/>
      <c r="P142" s="2"/>
      <c r="Q142" s="2"/>
    </row>
    <row r="143" thickBot="1">
      <c r="A143" s="10"/>
      <c r="B143" s="54" t="s">
        <v>67</v>
      </c>
      <c r="C143" s="55"/>
      <c r="D143" s="55"/>
      <c r="E143" s="56" t="s">
        <v>7</v>
      </c>
      <c r="F143" s="55"/>
      <c r="G143" s="55"/>
      <c r="H143" s="57"/>
      <c r="I143" s="55"/>
      <c r="J143" s="57"/>
      <c r="K143" s="55"/>
      <c r="L143" s="55"/>
      <c r="M143" s="13"/>
      <c r="N143" s="2"/>
      <c r="O143" s="2"/>
      <c r="P143" s="2"/>
      <c r="Q143" s="2"/>
    </row>
    <row r="144" thickTop="1" thickBot="1" ht="25" customHeight="1">
      <c r="A144" s="10"/>
      <c r="B144" s="1"/>
      <c r="C144" s="63" t="s">
        <v>51</v>
      </c>
      <c r="D144" s="1"/>
      <c r="E144" s="64" t="s">
        <v>52</v>
      </c>
      <c r="F144" s="1"/>
      <c r="G144" s="65" t="s">
        <v>72</v>
      </c>
      <c r="H144" s="66">
        <f>0+J141</f>
        <v>0</v>
      </c>
      <c r="I144" s="65" t="s">
        <v>73</v>
      </c>
      <c r="J144" s="67">
        <f>(L144-H144)</f>
        <v>0</v>
      </c>
      <c r="K144" s="65" t="s">
        <v>74</v>
      </c>
      <c r="L144" s="68">
        <f>ROUND((0+J141)*1.21,2)</f>
        <v>0</v>
      </c>
      <c r="M144" s="13"/>
      <c r="N144" s="2"/>
      <c r="O144" s="2"/>
      <c r="P144" s="2"/>
      <c r="Q144" s="33">
        <f>0+Q141</f>
        <v>0</v>
      </c>
      <c r="R144" s="9">
        <f>0+R141</f>
        <v>0</v>
      </c>
      <c r="S144" s="69">
        <f>Q144*(1+J144)+R144</f>
        <v>0</v>
      </c>
    </row>
    <row r="145" thickTop="1" thickBot="1" ht="25" customHeight="1">
      <c r="A145" s="10"/>
      <c r="B145" s="70"/>
      <c r="C145" s="70"/>
      <c r="D145" s="70"/>
      <c r="E145" s="71"/>
      <c r="F145" s="70"/>
      <c r="G145" s="72" t="s">
        <v>75</v>
      </c>
      <c r="H145" s="73">
        <f>0+J141</f>
        <v>0</v>
      </c>
      <c r="I145" s="72" t="s">
        <v>76</v>
      </c>
      <c r="J145" s="74">
        <f>0+J144</f>
        <v>0</v>
      </c>
      <c r="K145" s="72" t="s">
        <v>77</v>
      </c>
      <c r="L145" s="75">
        <f>0+L144</f>
        <v>0</v>
      </c>
      <c r="M145" s="13"/>
      <c r="N145" s="2"/>
      <c r="O145" s="2"/>
      <c r="P145" s="2"/>
      <c r="Q145" s="2"/>
    </row>
    <row r="146">
      <c r="A146" s="14"/>
      <c r="B146" s="4"/>
      <c r="C146" s="4"/>
      <c r="D146" s="4"/>
      <c r="E146" s="4"/>
      <c r="F146" s="4"/>
      <c r="G146" s="4"/>
      <c r="H146" s="77"/>
      <c r="I146" s="4"/>
      <c r="J146" s="77"/>
      <c r="K146" s="4"/>
      <c r="L146" s="4"/>
      <c r="M146" s="15"/>
      <c r="N146" s="2"/>
      <c r="O146" s="2"/>
      <c r="P146" s="2"/>
      <c r="Q146" s="2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"/>
      <c r="O147" s="2"/>
      <c r="P147" s="2"/>
      <c r="Q147" s="2"/>
    </row>
  </sheetData>
  <mergeCells count="87">
    <mergeCell ref="B50:L50"/>
    <mergeCell ref="B52:D52"/>
    <mergeCell ref="B53:D53"/>
    <mergeCell ref="B55:D55"/>
    <mergeCell ref="B56:D56"/>
    <mergeCell ref="B58:D58"/>
    <mergeCell ref="B59:D59"/>
    <mergeCell ref="B62:L62"/>
    <mergeCell ref="B64:D64"/>
    <mergeCell ref="B65:D65"/>
    <mergeCell ref="B68:L68"/>
    <mergeCell ref="B70:D70"/>
    <mergeCell ref="B71:D71"/>
    <mergeCell ref="B73:D73"/>
    <mergeCell ref="B74:D74"/>
    <mergeCell ref="B76:D76"/>
    <mergeCell ref="B77:D77"/>
    <mergeCell ref="B79:D79"/>
    <mergeCell ref="B80:D80"/>
    <mergeCell ref="B83:L83"/>
    <mergeCell ref="B85:D85"/>
    <mergeCell ref="B86:D86"/>
    <mergeCell ref="B88:D88"/>
    <mergeCell ref="B89:D8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32:C33"/>
    <mergeCell ref="B35:L35"/>
    <mergeCell ref="B37:D37"/>
    <mergeCell ref="B38:D38"/>
    <mergeCell ref="B40:D40"/>
    <mergeCell ref="B41:D41"/>
    <mergeCell ref="B43:D43"/>
    <mergeCell ref="B44:D44"/>
    <mergeCell ref="B46:D46"/>
    <mergeCell ref="B47:D47"/>
    <mergeCell ref="B25:D25"/>
    <mergeCell ref="B26:D26"/>
    <mergeCell ref="B27:D27"/>
    <mergeCell ref="B28:D28"/>
    <mergeCell ref="B29:D29"/>
    <mergeCell ref="B30:D30"/>
    <mergeCell ref="B92:L92"/>
    <mergeCell ref="B94:D94"/>
    <mergeCell ref="B95:D95"/>
    <mergeCell ref="B97:D97"/>
    <mergeCell ref="B98:D98"/>
    <mergeCell ref="B100:D100"/>
    <mergeCell ref="B101:D101"/>
    <mergeCell ref="B104:L104"/>
    <mergeCell ref="B106:D106"/>
    <mergeCell ref="B107:D107"/>
    <mergeCell ref="B110:L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5:L125"/>
    <mergeCell ref="B127:D127"/>
    <mergeCell ref="B128:D128"/>
    <mergeCell ref="B130:D130"/>
    <mergeCell ref="B131:D131"/>
    <mergeCell ref="B134:L134"/>
    <mergeCell ref="B136:D136"/>
    <mergeCell ref="B137:D137"/>
    <mergeCell ref="B142:D142"/>
    <mergeCell ref="B143:D143"/>
    <mergeCell ref="B140:L140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Jiří Synek</cp:lastModifiedBy>
  <dcterms:modified xsi:type="dcterms:W3CDTF">2025-09-29T07:49:46Z</dcterms:modified>
</cp:coreProperties>
</file>